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53222"/>
  <mc:AlternateContent xmlns:mc="http://schemas.openxmlformats.org/markup-compatibility/2006">
    <mc:Choice Requires="x15">
      <x15ac:absPath xmlns:x15ac="http://schemas.microsoft.com/office/spreadsheetml/2010/11/ac" url="\\sadip2\Servizio\Area_Tecnica\2019_SIC_085_RM-7900016370\06_CSA\"/>
    </mc:Choice>
  </mc:AlternateContent>
  <bookViews>
    <workbookView xWindow="0" yWindow="0" windowWidth="19200" windowHeight="11595" tabRatio="870"/>
  </bookViews>
  <sheets>
    <sheet name="Gantt" sheetId="26" r:id="rId1"/>
    <sheet name="QE" sheetId="29" r:id="rId2"/>
    <sheet name="Simulazione Punti_V01" sheetId="27" r:id="rId3"/>
    <sheet name="PQ Demo" sheetId="31" r:id="rId4"/>
  </sheets>
  <definedNames>
    <definedName name="___xlnm_Print_Area" localSheetId="2">'Simulazione Punti_V01'!$A$2:$E$29</definedName>
    <definedName name="_xlnm._FilterDatabase" localSheetId="1" hidden="1">QE!$A$2:$F$52</definedName>
    <definedName name="_Toc8312860" localSheetId="3">'PQ Demo'!$C$16</definedName>
    <definedName name="_xlnm.Print_Area" localSheetId="0">Gantt!$A$1:$D$11</definedName>
    <definedName name="_xlnm.Print_Area" localSheetId="2">'Simulazione Punti_V01'!$A$1:$E$22</definedName>
    <definedName name="asdxz" localSheetId="3">OFFSET('PQ Demo'!Evento,0,3)</definedName>
    <definedName name="asdxz">OFFSET(Evento,0,3)</definedName>
    <definedName name="Durata" localSheetId="3">OFFSET('PQ Demo'!Evento,0,3)</definedName>
    <definedName name="Durata">OFFSET(Evento,0,3)</definedName>
    <definedName name="Evento" localSheetId="3">OFFSET(#REF!,0,0,COUNTIF(#REF!,"&lt;&gt;")-1)</definedName>
    <definedName name="Evento">OFFSET(#REF!,0,0,COUNTIF(#REF!,"&lt;&gt;")-1)</definedName>
    <definedName name="Inizio" localSheetId="3">OFFSET('PQ Demo'!Evento,0,1)</definedName>
    <definedName name="Inizio">OFFSET(Evento,0,1)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31" l="1"/>
  <c r="M5" i="31"/>
  <c r="M6" i="31"/>
  <c r="M7" i="31"/>
  <c r="M8" i="31"/>
  <c r="M9" i="31"/>
  <c r="M10" i="31"/>
  <c r="M11" i="31"/>
  <c r="M12" i="31"/>
  <c r="M13" i="31"/>
  <c r="M14" i="31"/>
  <c r="M15" i="31"/>
  <c r="M16" i="31"/>
  <c r="M17" i="31"/>
  <c r="M3" i="31"/>
  <c r="L17" i="31"/>
  <c r="L16" i="31"/>
  <c r="L15" i="31"/>
  <c r="L14" i="31"/>
  <c r="L13" i="31"/>
  <c r="L12" i="31"/>
  <c r="L11" i="31"/>
  <c r="L10" i="31"/>
  <c r="L9" i="31"/>
  <c r="L8" i="31"/>
  <c r="L7" i="31"/>
  <c r="L6" i="31"/>
  <c r="L5" i="31"/>
  <c r="L4" i="31"/>
  <c r="L3" i="31"/>
  <c r="E1" i="31"/>
  <c r="L1" i="31" l="1"/>
  <c r="F10" i="29" l="1"/>
  <c r="E4" i="29" l="1"/>
  <c r="E43" i="29" l="1"/>
  <c r="E42" i="29" s="1"/>
  <c r="F3" i="29"/>
  <c r="E11" i="29"/>
  <c r="E17" i="29"/>
  <c r="E23" i="29"/>
  <c r="E29" i="29"/>
  <c r="E36" i="29"/>
  <c r="E35" i="29" s="1"/>
  <c r="F1" i="29" l="1"/>
  <c r="C6" i="27" l="1"/>
  <c r="D6" i="27"/>
  <c r="E6" i="27"/>
  <c r="C11" i="27"/>
  <c r="D13" i="27"/>
  <c r="D18" i="27" s="1"/>
  <c r="D19" i="27" s="1"/>
  <c r="D20" i="27" s="1"/>
  <c r="E13" i="27"/>
  <c r="E18" i="27" s="1"/>
  <c r="E19" i="27" s="1"/>
  <c r="C3" i="26"/>
  <c r="B4" i="26" s="1"/>
  <c r="C4" i="26" s="1"/>
  <c r="B5" i="26" s="1"/>
  <c r="C5" i="26" s="1"/>
  <c r="B6" i="26" s="1"/>
  <c r="C6" i="26" s="1"/>
  <c r="B7" i="26" s="1"/>
  <c r="C7" i="26" s="1"/>
  <c r="B8" i="26" s="1"/>
  <c r="C8" i="26" s="1"/>
  <c r="C5" i="27" l="1"/>
  <c r="E4" i="27" s="1"/>
  <c r="C13" i="27"/>
  <c r="B10" i="27" s="1"/>
  <c r="E22" i="27"/>
  <c r="D22" i="27"/>
  <c r="E20" i="27"/>
  <c r="D4" i="27"/>
  <c r="C12" i="27"/>
  <c r="B8" i="27" l="1"/>
  <c r="B7" i="27"/>
  <c r="B9" i="27"/>
  <c r="D11" i="27"/>
  <c r="D3" i="27" s="1"/>
  <c r="D21" i="27"/>
  <c r="E21" i="27"/>
  <c r="E11" i="27"/>
  <c r="E3" i="27" s="1"/>
</calcChain>
</file>

<file path=xl/sharedStrings.xml><?xml version="1.0" encoding="utf-8"?>
<sst xmlns="http://schemas.openxmlformats.org/spreadsheetml/2006/main" count="205" uniqueCount="138">
  <si>
    <t>-</t>
  </si>
  <si>
    <t>Descrizione</t>
  </si>
  <si>
    <t xml:space="preserve"> Totale </t>
  </si>
  <si>
    <t>Po</t>
  </si>
  <si>
    <t>PQ 01</t>
  </si>
  <si>
    <t>PQ 02</t>
  </si>
  <si>
    <t>PQ 03</t>
  </si>
  <si>
    <t>PQ 04</t>
  </si>
  <si>
    <t>PQ 05</t>
  </si>
  <si>
    <t>PQ 06</t>
  </si>
  <si>
    <t>PQ 07</t>
  </si>
  <si>
    <t>PQ 08</t>
  </si>
  <si>
    <t>PQ 09</t>
  </si>
  <si>
    <t>PQ 10</t>
  </si>
  <si>
    <t>PQ 11</t>
  </si>
  <si>
    <t>PQ 12</t>
  </si>
  <si>
    <t>PQ 13</t>
  </si>
  <si>
    <t>PQ 14</t>
  </si>
  <si>
    <t>Pi</t>
  </si>
  <si>
    <t>PoMax</t>
  </si>
  <si>
    <t>PiMax</t>
  </si>
  <si>
    <t>Formazione Operatori</t>
  </si>
  <si>
    <t xml:space="preserve">Collaudo  </t>
  </si>
  <si>
    <t>Installazione</t>
  </si>
  <si>
    <t>Contratto</t>
  </si>
  <si>
    <t>Stand still</t>
  </si>
  <si>
    <t>Aggiudicazione</t>
  </si>
  <si>
    <t>Pubblicazione Bando</t>
  </si>
  <si>
    <t>Preparazione Capitolato</t>
  </si>
  <si>
    <t>Durata gg</t>
  </si>
  <si>
    <t>Fine</t>
  </si>
  <si>
    <t>Inizio</t>
  </si>
  <si>
    <t>Attività</t>
  </si>
  <si>
    <t>Vs offerta massima</t>
  </si>
  <si>
    <t>Delta € fornitura</t>
  </si>
  <si>
    <t>delta €/anno</t>
  </si>
  <si>
    <t>€/anno</t>
  </si>
  <si>
    <t>Tot 8 anni</t>
  </si>
  <si>
    <t>Full Risk</t>
  </si>
  <si>
    <t>Accessori</t>
  </si>
  <si>
    <t>WS</t>
  </si>
  <si>
    <t>Offerta</t>
  </si>
  <si>
    <t>Omax</t>
  </si>
  <si>
    <t>Omin</t>
  </si>
  <si>
    <t>POmax</t>
  </si>
  <si>
    <t>Punti Prezzo</t>
  </si>
  <si>
    <t>Formazione</t>
  </si>
  <si>
    <t>Assistenza tecnica full risk</t>
  </si>
  <si>
    <t>Installazione/posa in opera della fornitura</t>
  </si>
  <si>
    <t>Esigenze diagnostiche e funzionali</t>
  </si>
  <si>
    <t>€ eq.</t>
  </si>
  <si>
    <t>Qmax</t>
  </si>
  <si>
    <t>PQmax</t>
  </si>
  <si>
    <t>Punti Qualità</t>
  </si>
  <si>
    <t>Punti Max</t>
  </si>
  <si>
    <t>Punti Tot</t>
  </si>
  <si>
    <t>CIG:</t>
  </si>
  <si>
    <t>SCENARIO</t>
  </si>
  <si>
    <t>Formazione base</t>
  </si>
  <si>
    <t>Collaudo</t>
  </si>
  <si>
    <t>Inserimento RM e istallazione</t>
  </si>
  <si>
    <t>Lavori adeguamento locali e impianti</t>
  </si>
  <si>
    <t>Estrazione RM</t>
  </si>
  <si>
    <t>Inizio cantiere esterno</t>
  </si>
  <si>
    <t>Contratto e  Progetto Esecutivo</t>
  </si>
  <si>
    <t>Aggiudicazione Provvisoria-Definitiva</t>
  </si>
  <si>
    <t>Apertura offerte economiche</t>
  </si>
  <si>
    <t>Valutazione offerte tecniche</t>
  </si>
  <si>
    <t>Aperture buste</t>
  </si>
  <si>
    <t>Autorizzazione RER RM  (DM 91)</t>
  </si>
  <si>
    <t>Pubblicità (GUUE, GURI, NOS, QN)</t>
  </si>
  <si>
    <t>Pubblicazione CSA</t>
  </si>
  <si>
    <t>Decisione DG</t>
  </si>
  <si>
    <t>Revisione dott. Ferroci</t>
  </si>
  <si>
    <t>Compilazione Capitolato speciale</t>
  </si>
  <si>
    <t xml:space="preserve">IMPORTO DEI LAVORI  </t>
  </si>
  <si>
    <t>Parziale</t>
  </si>
  <si>
    <t>Arredi</t>
  </si>
  <si>
    <t>Carrello emergenza</t>
  </si>
  <si>
    <t>Barella amagnetica</t>
  </si>
  <si>
    <t>Iniettore</t>
  </si>
  <si>
    <t>Metal detector</t>
  </si>
  <si>
    <t>Umanizzazione</t>
  </si>
  <si>
    <t>Schermo magnetico</t>
  </si>
  <si>
    <t>Gabbia</t>
  </si>
  <si>
    <t>Gabbia di Faraday</t>
  </si>
  <si>
    <t>DL</t>
  </si>
  <si>
    <t>Progettazione esecutiva</t>
  </si>
  <si>
    <t>Progettazione definitiva</t>
  </si>
  <si>
    <t>PROGETTAZIONE e DL</t>
  </si>
  <si>
    <t>RL</t>
  </si>
  <si>
    <t>Piano Sicurezza Esecuzione</t>
  </si>
  <si>
    <t>Piano Sicurezza Progettazione</t>
  </si>
  <si>
    <t>Pratiche edilizie ed autorizzative</t>
  </si>
  <si>
    <t>Quench</t>
  </si>
  <si>
    <t>Rinforzi strutturali</t>
  </si>
  <si>
    <t>Impianti elettrici</t>
  </si>
  <si>
    <t>Impianti termoidraulici</t>
  </si>
  <si>
    <t>Opere edili ed affini</t>
  </si>
  <si>
    <t>RWS</t>
  </si>
  <si>
    <t>AWS</t>
  </si>
  <si>
    <t>Bobine</t>
  </si>
  <si>
    <t>Magnete</t>
  </si>
  <si>
    <t>STIMA</t>
  </si>
  <si>
    <t>Totale</t>
  </si>
  <si>
    <t>Manutenzione</t>
  </si>
  <si>
    <t>Manutenzione RM</t>
  </si>
  <si>
    <t>Manutenzione Impianti Sito RM</t>
  </si>
  <si>
    <t>ATTUAZIONE DEI PIANI DI SICUREZZA</t>
  </si>
  <si>
    <t xml:space="preserve">ESECUZIONE DEI LAVORI: </t>
  </si>
  <si>
    <t>FORNITURA</t>
  </si>
  <si>
    <t>FORNITURA RM</t>
  </si>
  <si>
    <t>ACCESSORI</t>
  </si>
  <si>
    <t>MANUTENZIONE</t>
  </si>
  <si>
    <t>Layout Sala Magnete</t>
  </si>
  <si>
    <t>Layout Sito RM</t>
  </si>
  <si>
    <t>Migliorie Sito RM</t>
  </si>
  <si>
    <t>Interferenze con Sito produttivo</t>
  </si>
  <si>
    <t>Tempo di esecuzione lavori</t>
  </si>
  <si>
    <t>Applicativi e Sequenze</t>
  </si>
  <si>
    <t>Gradienti</t>
  </si>
  <si>
    <t>Workstation di refertazione (RWS)</t>
  </si>
  <si>
    <t>Ulteriori contenuti della fornitura</t>
  </si>
  <si>
    <t>Workstation di acquisizione (AWS)</t>
  </si>
  <si>
    <t>Tipo</t>
  </si>
  <si>
    <t>Formula</t>
  </si>
  <si>
    <t>Ponderale</t>
  </si>
  <si>
    <t>PoMin</t>
  </si>
  <si>
    <t>PoiMax</t>
  </si>
  <si>
    <t>Ref</t>
  </si>
  <si>
    <t>Requisiti Fornitura</t>
  </si>
  <si>
    <t>Installazione Fornitura</t>
  </si>
  <si>
    <t>Indicatore</t>
  </si>
  <si>
    <t>progettazione</t>
  </si>
  <si>
    <t>Art CT</t>
  </si>
  <si>
    <t>Assistenza tecnica Full Risk</t>
  </si>
  <si>
    <t>PQ 15</t>
  </si>
  <si>
    <t>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</si>
</sst>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6" formatCode="&quot;€&quot;\ #,##0;[Red]\-&quot;€&quot;\ #,##0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0.0%"/>
    <numFmt numFmtId="167" formatCode="_-* #,##0\ [$€-410]_-;\-* #,##0\ [$€-410]_-;_-* &quot;-&quot;??\ [$€-410]_-;_-@_-"/>
    <numFmt numFmtId="168" formatCode="&quot;€ &quot;#,##0"/>
    <numFmt numFmtId="169" formatCode="0.0"/>
    <numFmt numFmtId="170" formatCode="_-&quot;€&quot;\ * #,##0_-;\-&quot;€&quot;\ * #,##0_-;_-&quot;€&quot;\ * &quot;-&quot;??_-;_-@_-"/>
    <numFmt numFmtId="171" formatCode="#,##0_ ;\-#,##0\ "/>
    <numFmt numFmtId="172" formatCode="#,##0.0_ ;\-#,##0.0\ "/>
    <numFmt numFmtId="173" formatCode="#,##0.00_ ;\-#,##0.00\ 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sz val="10"/>
      <name val="MS Sans Serif"/>
    </font>
    <font>
      <sz val="10"/>
      <name val="MS Sans Serif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b/>
      <sz val="11"/>
      <color rgb="FF000000"/>
      <name val="Calibri"/>
      <family val="2"/>
    </font>
    <font>
      <sz val="10"/>
      <name val="Trebuchet MS"/>
      <family val="2"/>
    </font>
    <font>
      <b/>
      <sz val="10"/>
      <color indexed="9"/>
      <name val="Trebuchet MS"/>
      <family val="2"/>
    </font>
    <font>
      <b/>
      <sz val="10"/>
      <color rgb="FFFF0000"/>
      <name val="Trebuchet MS"/>
      <family val="2"/>
    </font>
    <font>
      <b/>
      <i/>
      <sz val="10"/>
      <color rgb="FFFF0000"/>
      <name val="Trebuchet MS"/>
      <family val="2"/>
    </font>
    <font>
      <i/>
      <sz val="10"/>
      <name val="Trebuchet MS"/>
      <family val="2"/>
    </font>
    <font>
      <b/>
      <sz val="10"/>
      <name val="Trebuchet MS"/>
      <family val="2"/>
    </font>
    <font>
      <sz val="11"/>
      <color rgb="FF000000"/>
      <name val="Calibri"/>
      <family val="2"/>
      <charset val="1"/>
    </font>
    <font>
      <sz val="10"/>
      <color rgb="FF44546A"/>
      <name val="Calibri"/>
      <family val="2"/>
      <charset val="1"/>
    </font>
    <font>
      <i/>
      <sz val="11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sz val="10"/>
      <color rgb="FF000000"/>
      <name val="Calibri"/>
      <family val="2"/>
      <charset val="1"/>
    </font>
    <font>
      <b/>
      <sz val="14"/>
      <color rgb="FFFF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u/>
      <sz val="11"/>
      <color rgb="FFFF0000"/>
      <name val="Calibri"/>
      <family val="2"/>
      <charset val="1"/>
    </font>
    <font>
      <sz val="10"/>
      <color rgb="FFFF0000"/>
      <name val="Trebuchet MS"/>
      <family val="2"/>
    </font>
    <font>
      <sz val="11"/>
      <name val="Calibri"/>
      <family val="2"/>
    </font>
    <font>
      <sz val="10"/>
      <name val="Times New Roman"/>
      <family val="1"/>
    </font>
    <font>
      <b/>
      <i/>
      <sz val="11"/>
      <color rgb="FFFF0000"/>
      <name val="Calibri"/>
      <family val="2"/>
    </font>
    <font>
      <b/>
      <i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0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F6E7E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BFBFBF"/>
        <bgColor rgb="FFCCCCFF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FFFFFF"/>
      </left>
      <right style="medium">
        <color rgb="FFFFFFFF"/>
      </right>
      <top/>
      <bottom/>
      <diagonal/>
    </border>
  </borders>
  <cellStyleXfs count="188">
    <xf numFmtId="167" fontId="0" fillId="0" borderId="0"/>
    <xf numFmtId="165" fontId="1" fillId="0" borderId="0" applyFont="0" applyFill="0" applyBorder="0" applyAlignment="0" applyProtection="0"/>
    <xf numFmtId="167" fontId="4" fillId="0" borderId="0"/>
    <xf numFmtId="43" fontId="1" fillId="0" borderId="0" applyFont="0" applyFill="0" applyBorder="0" applyAlignment="0" applyProtection="0"/>
    <xf numFmtId="167" fontId="5" fillId="0" borderId="0"/>
    <xf numFmtId="167" fontId="6" fillId="0" borderId="0"/>
    <xf numFmtId="0" fontId="1" fillId="0" borderId="0"/>
    <xf numFmtId="0" fontId="1" fillId="0" borderId="0"/>
    <xf numFmtId="0" fontId="10" fillId="0" borderId="0"/>
    <xf numFmtId="44" fontId="1" fillId="0" borderId="0" applyFont="0" applyFill="0" applyBorder="0" applyAlignment="0" applyProtection="0"/>
    <xf numFmtId="167" fontId="5" fillId="0" borderId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5" applyNumberFormat="0" applyAlignment="0" applyProtection="0"/>
    <xf numFmtId="0" fontId="19" fillId="6" borderId="6" applyNumberFormat="0" applyAlignment="0" applyProtection="0"/>
    <xf numFmtId="0" fontId="20" fillId="6" borderId="5" applyNumberFormat="0" applyAlignment="0" applyProtection="0"/>
    <xf numFmtId="0" fontId="21" fillId="0" borderId="7" applyNumberFormat="0" applyFill="0" applyAlignment="0" applyProtection="0"/>
    <xf numFmtId="0" fontId="22" fillId="7" borderId="8" applyNumberFormat="0" applyAlignment="0" applyProtection="0"/>
    <xf numFmtId="0" fontId="3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" fillId="0" borderId="10" applyNumberFormat="0" applyFill="0" applyAlignment="0" applyProtection="0"/>
    <xf numFmtId="0" fontId="2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4" fillId="32" borderId="0" applyNumberFormat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165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5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33" borderId="1">
      <alignment vertical="center" wrapText="1"/>
    </xf>
    <xf numFmtId="0" fontId="1" fillId="0" borderId="0"/>
    <xf numFmtId="43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38" fontId="10" fillId="0" borderId="0" applyFont="0" applyBorder="0" applyAlignment="0" applyProtection="0"/>
    <xf numFmtId="0" fontId="1" fillId="0" borderId="0"/>
    <xf numFmtId="167" fontId="1" fillId="0" borderId="0"/>
    <xf numFmtId="167" fontId="4" fillId="0" borderId="0"/>
    <xf numFmtId="43" fontId="1" fillId="0" borderId="0" applyFont="0" applyFill="0" applyBorder="0" applyAlignment="0" applyProtection="0"/>
    <xf numFmtId="167" fontId="6" fillId="0" borderId="0"/>
    <xf numFmtId="0" fontId="10" fillId="0" borderId="0"/>
    <xf numFmtId="167" fontId="1" fillId="0" borderId="0"/>
    <xf numFmtId="44" fontId="1" fillId="0" borderId="0" applyFont="0" applyFill="0" applyBorder="0" applyAlignment="0" applyProtection="0"/>
    <xf numFmtId="167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167" fontId="1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1" fillId="0" borderId="0"/>
    <xf numFmtId="9" fontId="34" fillId="0" borderId="0"/>
    <xf numFmtId="0" fontId="1" fillId="0" borderId="0"/>
    <xf numFmtId="44" fontId="10" fillId="0" borderId="0" applyFont="0" applyFill="0" applyBorder="0" applyAlignment="0" applyProtection="0"/>
  </cellStyleXfs>
  <cellXfs count="107">
    <xf numFmtId="167" fontId="0" fillId="0" borderId="0" xfId="0"/>
    <xf numFmtId="0" fontId="1" fillId="0" borderId="0" xfId="68"/>
    <xf numFmtId="0" fontId="1" fillId="0" borderId="0" xfId="68" applyAlignment="1">
      <alignment wrapText="1"/>
    </xf>
    <xf numFmtId="0" fontId="1" fillId="0" borderId="0" xfId="68" applyAlignment="1">
      <alignment horizontal="center" vertical="center"/>
    </xf>
    <xf numFmtId="14" fontId="28" fillId="0" borderId="0" xfId="68" applyNumberFormat="1" applyFont="1" applyAlignment="1">
      <alignment horizontal="center"/>
    </xf>
    <xf numFmtId="0" fontId="28" fillId="0" borderId="0" xfId="68" applyFont="1" applyAlignment="1">
      <alignment wrapText="1"/>
    </xf>
    <xf numFmtId="0" fontId="28" fillId="0" borderId="0" xfId="68" applyFont="1"/>
    <xf numFmtId="0" fontId="28" fillId="0" borderId="0" xfId="68" applyFont="1" applyAlignment="1">
      <alignment horizontal="center"/>
    </xf>
    <xf numFmtId="0" fontId="29" fillId="35" borderId="0" xfId="68" applyFont="1" applyFill="1" applyBorder="1" applyAlignment="1">
      <alignment horizontal="center" vertical="center"/>
    </xf>
    <xf numFmtId="10" fontId="28" fillId="0" borderId="0" xfId="68" applyNumberFormat="1" applyFont="1" applyAlignment="1">
      <alignment horizontal="center"/>
    </xf>
    <xf numFmtId="0" fontId="30" fillId="35" borderId="0" xfId="68" applyFont="1" applyFill="1" applyBorder="1" applyAlignment="1">
      <alignment horizontal="center" vertical="center"/>
    </xf>
    <xf numFmtId="14" fontId="31" fillId="0" borderId="1" xfId="68" applyNumberFormat="1" applyFont="1" applyBorder="1" applyAlignment="1">
      <alignment horizontal="center"/>
    </xf>
    <xf numFmtId="0" fontId="30" fillId="0" borderId="1" xfId="68" applyFont="1" applyBorder="1" applyAlignment="1">
      <alignment wrapText="1"/>
    </xf>
    <xf numFmtId="14" fontId="28" fillId="0" borderId="1" xfId="68" applyNumberFormat="1" applyFont="1" applyBorder="1" applyAlignment="1">
      <alignment horizontal="center"/>
    </xf>
    <xf numFmtId="14" fontId="32" fillId="0" borderId="1" xfId="68" applyNumberFormat="1" applyFont="1" applyBorder="1" applyAlignment="1">
      <alignment horizontal="center"/>
    </xf>
    <xf numFmtId="0" fontId="0" fillId="0" borderId="1" xfId="184" applyFont="1" applyBorder="1"/>
    <xf numFmtId="0" fontId="7" fillId="0" borderId="1" xfId="184" applyFont="1" applyBorder="1"/>
    <xf numFmtId="0" fontId="1" fillId="0" borderId="1" xfId="68" applyBorder="1"/>
    <xf numFmtId="0" fontId="33" fillId="0" borderId="1" xfId="68" applyFont="1" applyBorder="1" applyAlignment="1">
      <alignment wrapText="1"/>
    </xf>
    <xf numFmtId="0" fontId="28" fillId="0" borderId="1" xfId="68" applyFont="1" applyBorder="1" applyAlignment="1">
      <alignment wrapText="1"/>
    </xf>
    <xf numFmtId="0" fontId="29" fillId="35" borderId="0" xfId="68" applyFont="1" applyFill="1" applyBorder="1" applyAlignment="1">
      <alignment horizontal="center" vertical="center" wrapText="1"/>
    </xf>
    <xf numFmtId="0" fontId="1" fillId="0" borderId="0" xfId="52"/>
    <xf numFmtId="0" fontId="35" fillId="36" borderId="0" xfId="185" applyNumberFormat="1" applyFont="1" applyFill="1"/>
    <xf numFmtId="168" fontId="35" fillId="36" borderId="0" xfId="185" applyNumberFormat="1" applyFont="1" applyFill="1" applyBorder="1" applyAlignment="1">
      <alignment horizontal="center" vertical="center"/>
    </xf>
    <xf numFmtId="0" fontId="35" fillId="36" borderId="0" xfId="185" applyNumberFormat="1" applyFont="1" applyFill="1" applyBorder="1" applyAlignment="1">
      <alignment horizontal="right" vertical="center"/>
    </xf>
    <xf numFmtId="0" fontId="35" fillId="36" borderId="0" xfId="185" applyNumberFormat="1" applyFont="1" applyFill="1" applyBorder="1" applyAlignment="1">
      <alignment horizontal="center" vertical="center"/>
    </xf>
    <xf numFmtId="0" fontId="35" fillId="36" borderId="16" xfId="185" applyNumberFormat="1" applyFont="1" applyFill="1" applyBorder="1" applyAlignment="1">
      <alignment horizontal="right" vertical="center"/>
    </xf>
    <xf numFmtId="168" fontId="35" fillId="36" borderId="15" xfId="185" applyNumberFormat="1" applyFont="1" applyFill="1" applyBorder="1" applyAlignment="1">
      <alignment horizontal="center" vertical="center"/>
    </xf>
    <xf numFmtId="0" fontId="35" fillId="36" borderId="15" xfId="185" applyNumberFormat="1" applyFont="1" applyFill="1" applyBorder="1" applyAlignment="1">
      <alignment horizontal="right" vertical="center"/>
    </xf>
    <xf numFmtId="0" fontId="35" fillId="36" borderId="15" xfId="185" applyNumberFormat="1" applyFont="1" applyFill="1" applyBorder="1" applyAlignment="1">
      <alignment horizontal="center" vertical="center"/>
    </xf>
    <xf numFmtId="0" fontId="35" fillId="36" borderId="14" xfId="185" applyNumberFormat="1" applyFont="1" applyFill="1" applyBorder="1" applyAlignment="1">
      <alignment horizontal="right" vertical="center"/>
    </xf>
    <xf numFmtId="168" fontId="34" fillId="36" borderId="0" xfId="185" applyNumberFormat="1" applyFont="1" applyFill="1" applyBorder="1" applyAlignment="1">
      <alignment horizontal="center" vertical="center"/>
    </xf>
    <xf numFmtId="166" fontId="0" fillId="36" borderId="0" xfId="185" applyNumberFormat="1" applyFont="1" applyFill="1" applyBorder="1" applyAlignment="1" applyProtection="1">
      <alignment horizontal="center" vertical="center"/>
    </xf>
    <xf numFmtId="0" fontId="0" fillId="36" borderId="16" xfId="185" applyNumberFormat="1" applyFont="1" applyFill="1" applyBorder="1" applyAlignment="1">
      <alignment horizontal="center" vertical="center"/>
    </xf>
    <xf numFmtId="0" fontId="34" fillId="36" borderId="0" xfId="185" applyNumberFormat="1" applyFont="1" applyFill="1" applyBorder="1" applyAlignment="1">
      <alignment horizontal="center" vertical="center"/>
    </xf>
    <xf numFmtId="168" fontId="34" fillId="36" borderId="1" xfId="185" applyNumberFormat="1" applyFont="1" applyFill="1" applyBorder="1" applyAlignment="1">
      <alignment horizontal="center" vertical="center"/>
    </xf>
    <xf numFmtId="166" fontId="0" fillId="0" borderId="0" xfId="185" applyNumberFormat="1" applyFont="1" applyBorder="1" applyAlignment="1" applyProtection="1">
      <alignment horizontal="center" vertical="center"/>
    </xf>
    <xf numFmtId="168" fontId="0" fillId="36" borderId="15" xfId="185" applyNumberFormat="1" applyFont="1" applyFill="1" applyBorder="1" applyAlignment="1">
      <alignment horizontal="center" vertical="center"/>
    </xf>
    <xf numFmtId="0" fontId="0" fillId="36" borderId="15" xfId="185" applyNumberFormat="1" applyFont="1" applyFill="1" applyBorder="1" applyAlignment="1">
      <alignment horizontal="center" vertical="center"/>
    </xf>
    <xf numFmtId="0" fontId="34" fillId="36" borderId="14" xfId="185" applyNumberFormat="1" applyFont="1" applyFill="1" applyBorder="1" applyAlignment="1">
      <alignment horizontal="center" vertical="center"/>
    </xf>
    <xf numFmtId="168" fontId="36" fillId="0" borderId="19" xfId="185" applyNumberFormat="1" applyFont="1" applyBorder="1" applyAlignment="1">
      <alignment horizontal="center" vertical="center"/>
    </xf>
    <xf numFmtId="168" fontId="36" fillId="0" borderId="20" xfId="185" applyNumberFormat="1" applyFont="1" applyBorder="1" applyAlignment="1">
      <alignment horizontal="center" vertical="center"/>
    </xf>
    <xf numFmtId="168" fontId="37" fillId="0" borderId="21" xfId="185" applyNumberFormat="1" applyFont="1" applyBorder="1" applyAlignment="1">
      <alignment horizontal="center" vertical="center"/>
    </xf>
    <xf numFmtId="168" fontId="34" fillId="36" borderId="22" xfId="185" applyNumberFormat="1" applyFont="1" applyFill="1" applyBorder="1" applyAlignment="1">
      <alignment horizontal="center" vertical="center"/>
    </xf>
    <xf numFmtId="2" fontId="38" fillId="36" borderId="15" xfId="185" applyNumberFormat="1" applyFont="1" applyFill="1" applyBorder="1" applyAlignment="1">
      <alignment horizontal="center" vertical="center"/>
    </xf>
    <xf numFmtId="0" fontId="38" fillId="36" borderId="23" xfId="185" applyNumberFormat="1" applyFont="1" applyFill="1" applyBorder="1" applyAlignment="1">
      <alignment horizontal="center" vertical="center"/>
    </xf>
    <xf numFmtId="0" fontId="39" fillId="36" borderId="14" xfId="185" applyNumberFormat="1" applyFont="1" applyFill="1" applyBorder="1" applyAlignment="1">
      <alignment horizontal="center" vertical="center"/>
    </xf>
    <xf numFmtId="0" fontId="36" fillId="0" borderId="20" xfId="185" applyNumberFormat="1" applyFont="1" applyBorder="1" applyAlignment="1">
      <alignment horizontal="center" vertical="center"/>
    </xf>
    <xf numFmtId="1" fontId="34" fillId="36" borderId="16" xfId="185" applyNumberFormat="1" applyFont="1" applyFill="1" applyBorder="1" applyAlignment="1">
      <alignment horizontal="center" vertical="center"/>
    </xf>
    <xf numFmtId="0" fontId="40" fillId="36" borderId="16" xfId="185" applyNumberFormat="1" applyFont="1" applyFill="1" applyBorder="1"/>
    <xf numFmtId="0" fontId="1" fillId="0" borderId="0" xfId="52" applyAlignment="1">
      <alignment horizontal="center" vertical="center"/>
    </xf>
    <xf numFmtId="169" fontId="34" fillId="36" borderId="0" xfId="185" applyNumberFormat="1" applyFont="1" applyFill="1" applyBorder="1" applyAlignment="1">
      <alignment horizontal="center" vertical="center"/>
    </xf>
    <xf numFmtId="0" fontId="39" fillId="0" borderId="0" xfId="185" applyNumberFormat="1" applyFont="1" applyBorder="1" applyAlignment="1">
      <alignment horizontal="center" vertical="center"/>
    </xf>
    <xf numFmtId="0" fontId="41" fillId="36" borderId="16" xfId="185" applyNumberFormat="1" applyFont="1" applyFill="1" applyBorder="1" applyAlignment="1">
      <alignment horizontal="center" vertical="center" wrapText="1"/>
    </xf>
    <xf numFmtId="0" fontId="34" fillId="36" borderId="18" xfId="185" applyNumberFormat="1" applyFont="1" applyFill="1" applyBorder="1" applyAlignment="1">
      <alignment horizontal="center" vertical="center"/>
    </xf>
    <xf numFmtId="169" fontId="34" fillId="36" borderId="18" xfId="185" applyNumberFormat="1" applyFont="1" applyFill="1" applyBorder="1" applyAlignment="1">
      <alignment horizontal="center" vertical="center"/>
    </xf>
    <xf numFmtId="0" fontId="34" fillId="36" borderId="17" xfId="185" applyNumberFormat="1" applyFont="1" applyFill="1" applyBorder="1" applyAlignment="1">
      <alignment horizontal="center" vertical="center"/>
    </xf>
    <xf numFmtId="0" fontId="38" fillId="36" borderId="15" xfId="185" applyNumberFormat="1" applyFont="1" applyFill="1" applyBorder="1" applyAlignment="1">
      <alignment horizontal="center" vertical="center"/>
    </xf>
    <xf numFmtId="0" fontId="34" fillId="36" borderId="0" xfId="185" applyNumberFormat="1" applyFont="1" applyFill="1"/>
    <xf numFmtId="2" fontId="42" fillId="36" borderId="13" xfId="185" applyNumberFormat="1" applyFont="1" applyFill="1" applyBorder="1" applyAlignment="1">
      <alignment horizontal="center" vertical="center"/>
    </xf>
    <xf numFmtId="0" fontId="42" fillId="36" borderId="13" xfId="185" applyNumberFormat="1" applyFont="1" applyFill="1" applyBorder="1" applyAlignment="1">
      <alignment horizontal="center" vertical="center"/>
    </xf>
    <xf numFmtId="0" fontId="43" fillId="36" borderId="12" xfId="185" applyNumberFormat="1" applyFont="1" applyFill="1" applyBorder="1" applyAlignment="1">
      <alignment horizontal="center" vertical="center"/>
    </xf>
    <xf numFmtId="0" fontId="43" fillId="36" borderId="16" xfId="185" applyNumberFormat="1" applyFont="1" applyFill="1" applyBorder="1" applyAlignment="1">
      <alignment horizontal="center" vertical="center"/>
    </xf>
    <xf numFmtId="0" fontId="0" fillId="0" borderId="15" xfId="185" applyNumberFormat="1" applyFont="1" applyBorder="1" applyAlignment="1">
      <alignment horizontal="center" vertical="center" wrapText="1"/>
    </xf>
    <xf numFmtId="0" fontId="0" fillId="0" borderId="15" xfId="185" applyNumberFormat="1" applyFont="1" applyBorder="1" applyAlignment="1">
      <alignment horizontal="center" vertical="center"/>
    </xf>
    <xf numFmtId="0" fontId="1" fillId="37" borderId="0" xfId="52" applyFill="1"/>
    <xf numFmtId="0" fontId="34" fillId="0" borderId="0" xfId="185" applyNumberFormat="1" applyFont="1" applyAlignment="1">
      <alignment horizontal="center" vertical="center"/>
    </xf>
    <xf numFmtId="0" fontId="34" fillId="36" borderId="0" xfId="185" applyNumberFormat="1" applyFont="1" applyFill="1" applyAlignment="1">
      <alignment horizontal="center" vertical="center"/>
    </xf>
    <xf numFmtId="0" fontId="44" fillId="36" borderId="0" xfId="185" applyNumberFormat="1" applyFont="1" applyFill="1" applyAlignment="1">
      <alignment horizontal="center" vertical="center"/>
    </xf>
    <xf numFmtId="0" fontId="28" fillId="0" borderId="22" xfId="186" applyFont="1" applyBorder="1"/>
    <xf numFmtId="0" fontId="45" fillId="0" borderId="22" xfId="186" applyFont="1" applyBorder="1"/>
    <xf numFmtId="0" fontId="30" fillId="0" borderId="22" xfId="186" applyFont="1" applyBorder="1"/>
    <xf numFmtId="0" fontId="10" fillId="0" borderId="0" xfId="183" applyBorder="1" applyAlignment="1"/>
    <xf numFmtId="0" fontId="8" fillId="0" borderId="0" xfId="183" applyFont="1" applyBorder="1" applyAlignment="1">
      <alignment vertical="center"/>
    </xf>
    <xf numFmtId="0" fontId="48" fillId="0" borderId="0" xfId="183" applyFont="1" applyBorder="1" applyAlignment="1">
      <alignment vertical="center"/>
    </xf>
    <xf numFmtId="170" fontId="49" fillId="0" borderId="0" xfId="187" applyNumberFormat="1" applyFont="1" applyBorder="1" applyAlignment="1">
      <alignment horizontal="right" vertical="center"/>
    </xf>
    <xf numFmtId="0" fontId="47" fillId="0" borderId="0" xfId="183" applyFont="1" applyBorder="1" applyAlignment="1">
      <alignment horizontal="right"/>
    </xf>
    <xf numFmtId="0" fontId="8" fillId="0" borderId="0" xfId="183" applyFont="1" applyFill="1" applyBorder="1" applyAlignment="1">
      <alignment vertical="center"/>
    </xf>
    <xf numFmtId="6" fontId="50" fillId="0" borderId="0" xfId="183" applyNumberFormat="1" applyFont="1" applyBorder="1" applyAlignment="1">
      <alignment horizontal="right" vertical="center"/>
    </xf>
    <xf numFmtId="0" fontId="10" fillId="0" borderId="0" xfId="183" applyFont="1" applyFill="1" applyBorder="1" applyAlignment="1"/>
    <xf numFmtId="0" fontId="10" fillId="0" borderId="0" xfId="183" applyFont="1" applyBorder="1" applyAlignment="1"/>
    <xf numFmtId="0" fontId="49" fillId="0" borderId="0" xfId="183" applyFont="1" applyBorder="1" applyAlignment="1">
      <alignment vertical="center"/>
    </xf>
    <xf numFmtId="0" fontId="50" fillId="0" borderId="0" xfId="183" applyFont="1" applyBorder="1" applyAlignment="1">
      <alignment horizontal="left" vertical="center"/>
    </xf>
    <xf numFmtId="0" fontId="51" fillId="0" borderId="0" xfId="183" applyFont="1" applyBorder="1" applyAlignment="1">
      <alignment horizontal="center" vertical="center"/>
    </xf>
    <xf numFmtId="170" fontId="48" fillId="0" borderId="0" xfId="183" applyNumberFormat="1" applyFont="1" applyBorder="1" applyAlignment="1">
      <alignment horizontal="right" vertical="center"/>
    </xf>
    <xf numFmtId="0" fontId="52" fillId="0" borderId="0" xfId="183" applyFont="1" applyBorder="1" applyAlignment="1">
      <alignment horizontal="left" vertical="center"/>
    </xf>
    <xf numFmtId="170" fontId="48" fillId="0" borderId="0" xfId="187" applyNumberFormat="1" applyFont="1" applyBorder="1" applyAlignment="1">
      <alignment horizontal="right" vertical="center"/>
    </xf>
    <xf numFmtId="0" fontId="10" fillId="0" borderId="0" xfId="183" applyBorder="1" applyAlignment="1">
      <alignment horizontal="left"/>
    </xf>
    <xf numFmtId="0" fontId="8" fillId="0" borderId="0" xfId="183" applyFont="1" applyBorder="1" applyAlignment="1">
      <alignment horizontal="left" vertical="center"/>
    </xf>
    <xf numFmtId="0" fontId="8" fillId="0" borderId="0" xfId="183" applyFont="1" applyFill="1" applyBorder="1" applyAlignment="1">
      <alignment horizontal="left" vertical="center"/>
    </xf>
    <xf numFmtId="0" fontId="46" fillId="0" borderId="0" xfId="183" applyFont="1" applyBorder="1" applyAlignment="1">
      <alignment horizontal="left" vertical="center"/>
    </xf>
    <xf numFmtId="171" fontId="8" fillId="34" borderId="11" xfId="1" applyNumberFormat="1" applyFont="1" applyFill="1" applyBorder="1" applyAlignment="1">
      <alignment horizontal="center" vertical="center" wrapText="1" readingOrder="1"/>
    </xf>
    <xf numFmtId="167" fontId="0" fillId="0" borderId="0" xfId="0" applyAlignment="1">
      <alignment horizontal="center"/>
    </xf>
    <xf numFmtId="0" fontId="8" fillId="34" borderId="11" xfId="0" applyNumberFormat="1" applyFont="1" applyFill="1" applyBorder="1" applyAlignment="1">
      <alignment horizontal="center" vertical="center" wrapText="1" readingOrder="1"/>
    </xf>
    <xf numFmtId="0" fontId="27" fillId="34" borderId="11" xfId="0" applyNumberFormat="1" applyFont="1" applyFill="1" applyBorder="1" applyAlignment="1">
      <alignment horizontal="justify" vertical="center" wrapText="1" readingOrder="1"/>
    </xf>
    <xf numFmtId="0" fontId="27" fillId="34" borderId="11" xfId="0" applyNumberFormat="1" applyFont="1" applyFill="1" applyBorder="1" applyAlignment="1">
      <alignment horizontal="left" vertical="center" wrapText="1" readingOrder="1"/>
    </xf>
    <xf numFmtId="0" fontId="27" fillId="34" borderId="11" xfId="0" applyNumberFormat="1" applyFont="1" applyFill="1" applyBorder="1" applyAlignment="1">
      <alignment horizontal="center" vertical="center" wrapText="1" readingOrder="1"/>
    </xf>
    <xf numFmtId="0" fontId="49" fillId="34" borderId="11" xfId="0" applyNumberFormat="1" applyFont="1" applyFill="1" applyBorder="1" applyAlignment="1">
      <alignment horizontal="center" vertical="center" wrapText="1" readingOrder="1"/>
    </xf>
    <xf numFmtId="0" fontId="7" fillId="0" borderId="20" xfId="184" applyFont="1" applyBorder="1"/>
    <xf numFmtId="14" fontId="32" fillId="0" borderId="20" xfId="68" applyNumberFormat="1" applyFont="1" applyBorder="1" applyAlignment="1">
      <alignment horizontal="center"/>
    </xf>
    <xf numFmtId="14" fontId="28" fillId="0" borderId="20" xfId="68" applyNumberFormat="1" applyFont="1" applyBorder="1" applyAlignment="1">
      <alignment horizontal="center"/>
    </xf>
    <xf numFmtId="172" fontId="8" fillId="34" borderId="11" xfId="1" applyNumberFormat="1" applyFont="1" applyFill="1" applyBorder="1" applyAlignment="1">
      <alignment horizontal="center" vertical="center" wrapText="1" readingOrder="1"/>
    </xf>
    <xf numFmtId="173" fontId="9" fillId="34" borderId="11" xfId="1" applyNumberFormat="1" applyFont="1" applyFill="1" applyBorder="1" applyAlignment="1">
      <alignment horizontal="center" vertical="center" wrapText="1" readingOrder="1"/>
    </xf>
    <xf numFmtId="0" fontId="49" fillId="34" borderId="24" xfId="0" applyNumberFormat="1" applyFont="1" applyFill="1" applyBorder="1" applyAlignment="1">
      <alignment horizontal="center" vertical="center" wrapText="1" readingOrder="1"/>
    </xf>
    <xf numFmtId="0" fontId="53" fillId="34" borderId="11" xfId="0" applyNumberFormat="1" applyFont="1" applyFill="1" applyBorder="1" applyAlignment="1">
      <alignment horizontal="justify" vertical="center" wrapText="1" readingOrder="1"/>
    </xf>
    <xf numFmtId="0" fontId="53" fillId="34" borderId="11" xfId="0" applyNumberFormat="1" applyFont="1" applyFill="1" applyBorder="1" applyAlignment="1">
      <alignment horizontal="left" vertical="center" wrapText="1" readingOrder="1"/>
    </xf>
    <xf numFmtId="171" fontId="53" fillId="34" borderId="11" xfId="1" applyNumberFormat="1" applyFont="1" applyFill="1" applyBorder="1" applyAlignment="1">
      <alignment horizontal="center" vertical="center" wrapText="1" readingOrder="1"/>
    </xf>
  </cellXfs>
  <cellStyles count="188">
    <cellStyle name="20% - Colore 1" xfId="29" builtinId="30" customBuiltin="1"/>
    <cellStyle name="20% - Colore 2" xfId="33" builtinId="34" customBuiltin="1"/>
    <cellStyle name="20% - Colore 3" xfId="37" builtinId="38" customBuiltin="1"/>
    <cellStyle name="20% - Colore 4" xfId="41" builtinId="42" customBuiltin="1"/>
    <cellStyle name="20% - Colore 5" xfId="45" builtinId="46" customBuiltin="1"/>
    <cellStyle name="20% - Colore 6" xfId="49" builtinId="50" customBuiltin="1"/>
    <cellStyle name="40% - Colore 1" xfId="30" builtinId="31" customBuiltin="1"/>
    <cellStyle name="40% - Colore 2" xfId="34" builtinId="35" customBuiltin="1"/>
    <cellStyle name="40% - Colore 3" xfId="38" builtinId="39" customBuiltin="1"/>
    <cellStyle name="40% - Colore 4" xfId="42" builtinId="43" customBuiltin="1"/>
    <cellStyle name="40% - Colore 5" xfId="46" builtinId="47" customBuiltin="1"/>
    <cellStyle name="40% - Colore 6" xfId="50" builtinId="51" customBuiltin="1"/>
    <cellStyle name="60% - Colore 1" xfId="31" builtinId="32" customBuiltin="1"/>
    <cellStyle name="60% - Colore 2" xfId="35" builtinId="36" customBuiltin="1"/>
    <cellStyle name="60% - Colore 3" xfId="39" builtinId="40" customBuiltin="1"/>
    <cellStyle name="60% - Colore 4" xfId="43" builtinId="44" customBuiltin="1"/>
    <cellStyle name="60% - Colore 5" xfId="47" builtinId="48" customBuiltin="1"/>
    <cellStyle name="60% - Colore 6" xfId="51" builtinId="52" customBuiltin="1"/>
    <cellStyle name="Calcolo" xfId="21" builtinId="22" customBuiltin="1"/>
    <cellStyle name="Cella collegata" xfId="22" builtinId="24" customBuiltin="1"/>
    <cellStyle name="Cella da controllare" xfId="23" builtinId="23" customBuiltin="1"/>
    <cellStyle name="Colore 1" xfId="28" builtinId="29" customBuiltin="1"/>
    <cellStyle name="Colore 2" xfId="32" builtinId="33" customBuiltin="1"/>
    <cellStyle name="Colore 3" xfId="36" builtinId="37" customBuiltin="1"/>
    <cellStyle name="Colore 4" xfId="40" builtinId="41" customBuiltin="1"/>
    <cellStyle name="Colore 5" xfId="44" builtinId="45" customBuiltin="1"/>
    <cellStyle name="Colore 6" xfId="48" builtinId="49" customBuiltin="1"/>
    <cellStyle name="Input" xfId="19" builtinId="20" customBuiltin="1"/>
    <cellStyle name="listato" xfId="81"/>
    <cellStyle name="Migliaia" xfId="1" builtinId="3"/>
    <cellStyle name="Migliaia 10" xfId="53"/>
    <cellStyle name="Migliaia 10 2" xfId="126"/>
    <cellStyle name="Migliaia 10 2 2" xfId="174"/>
    <cellStyle name="Migliaia 10 3" xfId="159"/>
    <cellStyle name="Migliaia 11" xfId="113"/>
    <cellStyle name="Migliaia 11 2" xfId="166"/>
    <cellStyle name="Migliaia 12" xfId="142"/>
    <cellStyle name="Migliaia 12 2" xfId="176"/>
    <cellStyle name="Migliaia 13" xfId="156"/>
    <cellStyle name="Migliaia 2" xfId="3"/>
    <cellStyle name="Migliaia 2 2" xfId="73"/>
    <cellStyle name="Migliaia 2 2 2" xfId="131"/>
    <cellStyle name="Migliaia 2 3" xfId="98"/>
    <cellStyle name="Migliaia 2 3 2" xfId="120"/>
    <cellStyle name="Migliaia 2 3 2 2" xfId="172"/>
    <cellStyle name="Migliaia 2 3 3" xfId="149"/>
    <cellStyle name="Migliaia 2 3 3 2" xfId="182"/>
    <cellStyle name="Migliaia 2 3 4" xfId="165"/>
    <cellStyle name="Migliaia 2 4" xfId="103"/>
    <cellStyle name="Migliaia 2 4 2" xfId="136"/>
    <cellStyle name="Migliaia 2 5" xfId="109"/>
    <cellStyle name="Migliaia 2 5 2" xfId="138"/>
    <cellStyle name="Migliaia 2 6" xfId="123"/>
    <cellStyle name="Migliaia 3" xfId="69"/>
    <cellStyle name="Migliaia 3 2" xfId="130"/>
    <cellStyle name="Migliaia 4" xfId="56"/>
    <cellStyle name="Migliaia 4 2" xfId="60"/>
    <cellStyle name="Migliaia 4 2 2" xfId="95"/>
    <cellStyle name="Migliaia 4 2 2 2" xfId="119"/>
    <cellStyle name="Migliaia 4 2 2 2 2" xfId="171"/>
    <cellStyle name="Migliaia 4 2 2 3" xfId="147"/>
    <cellStyle name="Migliaia 4 2 2 3 2" xfId="181"/>
    <cellStyle name="Migliaia 4 2 2 4" xfId="164"/>
    <cellStyle name="Migliaia 4 2 3" xfId="116"/>
    <cellStyle name="Migliaia 4 2 3 2" xfId="169"/>
    <cellStyle name="Migliaia 4 2 4" xfId="145"/>
    <cellStyle name="Migliaia 4 2 4 2" xfId="179"/>
    <cellStyle name="Migliaia 4 2 5" xfId="162"/>
    <cellStyle name="Migliaia 4 3" xfId="71"/>
    <cellStyle name="Migliaia 4 3 2" xfId="117"/>
    <cellStyle name="Migliaia 4 3 2 2" xfId="170"/>
    <cellStyle name="Migliaia 4 3 3" xfId="146"/>
    <cellStyle name="Migliaia 4 3 3 2" xfId="180"/>
    <cellStyle name="Migliaia 4 3 4" xfId="163"/>
    <cellStyle name="Migliaia 4 4" xfId="115"/>
    <cellStyle name="Migliaia 4 4 2" xfId="168"/>
    <cellStyle name="Migliaia 4 5" xfId="144"/>
    <cellStyle name="Migliaia 4 5 2" xfId="178"/>
    <cellStyle name="Migliaia 4 6" xfId="161"/>
    <cellStyle name="Migliaia 5" xfId="76"/>
    <cellStyle name="Migliaia 5 2" xfId="132"/>
    <cellStyle name="Migliaia 6" xfId="79"/>
    <cellStyle name="Migliaia 6 2" xfId="133"/>
    <cellStyle name="Migliaia 7" xfId="83"/>
    <cellStyle name="Migliaia 7 2" xfId="134"/>
    <cellStyle name="Migliaia 8" xfId="62"/>
    <cellStyle name="Migliaia 8 2" xfId="63"/>
    <cellStyle name="Migliaia 8 2 2" xfId="129"/>
    <cellStyle name="Migliaia 8 3" xfId="128"/>
    <cellStyle name="Migliaia 9" xfId="97"/>
    <cellStyle name="Migliaia 9 2" xfId="135"/>
    <cellStyle name="Neutrale" xfId="18" builtinId="28" customBuiltin="1"/>
    <cellStyle name="Normal_Sheet1" xfId="99"/>
    <cellStyle name="Normale" xfId="0" builtinId="0"/>
    <cellStyle name="Normale 10" xfId="106"/>
    <cellStyle name="Normale 11" xfId="108"/>
    <cellStyle name="Normale 12" xfId="111"/>
    <cellStyle name="Normale 13" xfId="52"/>
    <cellStyle name="Normale 14" xfId="100"/>
    <cellStyle name="Normale 15" xfId="121"/>
    <cellStyle name="Normale 16" xfId="125"/>
    <cellStyle name="Normale 17" xfId="112"/>
    <cellStyle name="Normale 18" xfId="140"/>
    <cellStyle name="Normale 19" xfId="118"/>
    <cellStyle name="Normale 2" xfId="4"/>
    <cellStyle name="Normale 2 2" xfId="5"/>
    <cellStyle name="Normale 2 2 2" xfId="104"/>
    <cellStyle name="Normale 2 2 3" xfId="72"/>
    <cellStyle name="Normale 2 3" xfId="10"/>
    <cellStyle name="Normale 2 4" xfId="65"/>
    <cellStyle name="Normale 20" xfId="141"/>
    <cellStyle name="Normale 21" xfId="150"/>
    <cellStyle name="Normale 22" xfId="151"/>
    <cellStyle name="Normale 23" xfId="148"/>
    <cellStyle name="Normale 24" xfId="152"/>
    <cellStyle name="Normale 24 2" xfId="183"/>
    <cellStyle name="Normale 25" xfId="155"/>
    <cellStyle name="Normale 26" xfId="158"/>
    <cellStyle name="Normale 27" xfId="153"/>
    <cellStyle name="Normale 28" xfId="173"/>
    <cellStyle name="Normale 29" xfId="154"/>
    <cellStyle name="Normale 3" xfId="6"/>
    <cellStyle name="Normale 3 2" xfId="68"/>
    <cellStyle name="Normale 3 3" xfId="55"/>
    <cellStyle name="Normale 3 3 2" xfId="88"/>
    <cellStyle name="Normale 3 3 3" xfId="59"/>
    <cellStyle name="Normale 3 4" xfId="58"/>
    <cellStyle name="Normale 3 5" xfId="64"/>
    <cellStyle name="Normale 30" xfId="186"/>
    <cellStyle name="Normale 4" xfId="2"/>
    <cellStyle name="Normale 4 2" xfId="61"/>
    <cellStyle name="Normale 4 3" xfId="102"/>
    <cellStyle name="Normale 4 4" xfId="57"/>
    <cellStyle name="Normale 5" xfId="7"/>
    <cellStyle name="Normale 6" xfId="8"/>
    <cellStyle name="Normale 6 2" xfId="86"/>
    <cellStyle name="Normale 6 3" xfId="84"/>
    <cellStyle name="Normale 6 3 2" xfId="93"/>
    <cellStyle name="Normale 6 4" xfId="89"/>
    <cellStyle name="Normale 6 5" xfId="105"/>
    <cellStyle name="Normale 6 6" xfId="78"/>
    <cellStyle name="Normale 7" xfId="82"/>
    <cellStyle name="Normale 8" xfId="96"/>
    <cellStyle name="Normale 9" xfId="101"/>
    <cellStyle name="Normale_Gantt" xfId="184"/>
    <cellStyle name="Nota" xfId="25" builtinId="10" customBuiltin="1"/>
    <cellStyle name="Output" xfId="20" builtinId="21" customBuiltin="1"/>
    <cellStyle name="Percentuale 2" xfId="66"/>
    <cellStyle name="Percentuale 2 2" xfId="74"/>
    <cellStyle name="Percentuale 3" xfId="70"/>
    <cellStyle name="Percentuale 4" xfId="75"/>
    <cellStyle name="Percentuale 4 2" xfId="91"/>
    <cellStyle name="Percentuale 5" xfId="77"/>
    <cellStyle name="Percentuale 6" xfId="80"/>
    <cellStyle name="Percentuale 6 2" xfId="87"/>
    <cellStyle name="Percentuale 6 3" xfId="85"/>
    <cellStyle name="Percentuale 6 3 2" xfId="94"/>
    <cellStyle name="Percentuale 6 4" xfId="90"/>
    <cellStyle name="Percentuale 7" xfId="67"/>
    <cellStyle name="Percentuale 7 2" xfId="92"/>
    <cellStyle name="TableStyleLight1" xfId="185"/>
    <cellStyle name="Testo avviso" xfId="24" builtinId="11" customBuiltin="1"/>
    <cellStyle name="Testo descrittivo" xfId="26" builtinId="53" customBuiltin="1"/>
    <cellStyle name="Titolo" xfId="11" builtinId="15" customBuiltin="1"/>
    <cellStyle name="Titolo 1" xfId="12" builtinId="16" customBuiltin="1"/>
    <cellStyle name="Titolo 2" xfId="13" builtinId="17" customBuiltin="1"/>
    <cellStyle name="Titolo 3" xfId="14" builtinId="18" customBuiltin="1"/>
    <cellStyle name="Titolo 4" xfId="15" builtinId="19" customBuiltin="1"/>
    <cellStyle name="Totale" xfId="27" builtinId="25" customBuiltin="1"/>
    <cellStyle name="Valore non valido" xfId="17" builtinId="27" customBuiltin="1"/>
    <cellStyle name="Valore valido" xfId="16" builtinId="26" customBuiltin="1"/>
    <cellStyle name="Valuta 2" xfId="9"/>
    <cellStyle name="Valuta 2 2" xfId="110"/>
    <cellStyle name="Valuta 2 2 2" xfId="139"/>
    <cellStyle name="Valuta 2 3" xfId="124"/>
    <cellStyle name="Valuta 3" xfId="107"/>
    <cellStyle name="Valuta 3 2" xfId="137"/>
    <cellStyle name="Valuta 4" xfId="54"/>
    <cellStyle name="Valuta 4 2" xfId="127"/>
    <cellStyle name="Valuta 4 2 2" xfId="175"/>
    <cellStyle name="Valuta 4 3" xfId="160"/>
    <cellStyle name="Valuta 5" xfId="122"/>
    <cellStyle name="Valuta 6" xfId="114"/>
    <cellStyle name="Valuta 6 2" xfId="167"/>
    <cellStyle name="Valuta 7" xfId="143"/>
    <cellStyle name="Valuta 7 2" xfId="177"/>
    <cellStyle name="Valuta 8" xfId="157"/>
    <cellStyle name="Valuta 9" xfId="187"/>
  </cellStyles>
  <dxfs count="0"/>
  <tableStyles count="0" defaultTableStyle="TableStyleMedium2" defaultPivotStyle="PivotStyleLight16"/>
  <colors>
    <mruColors>
      <color rgb="FFCCCCFF"/>
      <color rgb="FFCC99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7338088766504194"/>
          <c:y val="7.7669175330984178E-2"/>
          <c:w val="0.47991372787146541"/>
          <c:h val="0.90750656167979016"/>
        </c:manualLayout>
      </c:layout>
      <c:barChart>
        <c:barDir val="bar"/>
        <c:grouping val="stacked"/>
        <c:varyColors val="0"/>
        <c:ser>
          <c:idx val="0"/>
          <c:order val="0"/>
          <c:tx>
            <c:v>Inizio</c:v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Gantt!$A$2:$A$10</c:f>
              <c:strCache>
                <c:ptCount val="9"/>
                <c:pt idx="0">
                  <c:v>Preparazione Capitolato</c:v>
                </c:pt>
                <c:pt idx="1">
                  <c:v>Pubblicazione Bando</c:v>
                </c:pt>
                <c:pt idx="2">
                  <c:v>Aggiudicazione</c:v>
                </c:pt>
                <c:pt idx="3">
                  <c:v>Stand still</c:v>
                </c:pt>
                <c:pt idx="4">
                  <c:v>Contratto</c:v>
                </c:pt>
                <c:pt idx="5">
                  <c:v>progettazione</c:v>
                </c:pt>
                <c:pt idx="6">
                  <c:v>Installazione</c:v>
                </c:pt>
                <c:pt idx="7">
                  <c:v>Collaudo  </c:v>
                </c:pt>
                <c:pt idx="8">
                  <c:v>Formazione Operatori</c:v>
                </c:pt>
              </c:strCache>
            </c:strRef>
          </c:cat>
          <c:val>
            <c:numRef>
              <c:f>Gantt!$B$2:$B$10</c:f>
              <c:numCache>
                <c:formatCode>m/d/yyyy</c:formatCode>
                <c:ptCount val="9"/>
                <c:pt idx="0">
                  <c:v>43563</c:v>
                </c:pt>
                <c:pt idx="1">
                  <c:v>43600</c:v>
                </c:pt>
                <c:pt idx="2">
                  <c:v>43636</c:v>
                </c:pt>
                <c:pt idx="3">
                  <c:v>43649</c:v>
                </c:pt>
                <c:pt idx="4">
                  <c:v>43683</c:v>
                </c:pt>
                <c:pt idx="5">
                  <c:v>43687</c:v>
                </c:pt>
                <c:pt idx="6">
                  <c:v>43714</c:v>
                </c:pt>
                <c:pt idx="7">
                  <c:v>43819</c:v>
                </c:pt>
              </c:numCache>
            </c:numRef>
          </c:val>
        </c:ser>
        <c:ser>
          <c:idx val="1"/>
          <c:order val="1"/>
          <c:tx>
            <c:v>Durata</c:v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strRef>
              <c:f>Gantt!$A$2:$A$10</c:f>
              <c:strCache>
                <c:ptCount val="9"/>
                <c:pt idx="0">
                  <c:v>Preparazione Capitolato</c:v>
                </c:pt>
                <c:pt idx="1">
                  <c:v>Pubblicazione Bando</c:v>
                </c:pt>
                <c:pt idx="2">
                  <c:v>Aggiudicazione</c:v>
                </c:pt>
                <c:pt idx="3">
                  <c:v>Stand still</c:v>
                </c:pt>
                <c:pt idx="4">
                  <c:v>Contratto</c:v>
                </c:pt>
                <c:pt idx="5">
                  <c:v>progettazione</c:v>
                </c:pt>
                <c:pt idx="6">
                  <c:v>Installazione</c:v>
                </c:pt>
                <c:pt idx="7">
                  <c:v>Collaudo  </c:v>
                </c:pt>
                <c:pt idx="8">
                  <c:v>Formazione Operatori</c:v>
                </c:pt>
              </c:strCache>
            </c:strRef>
          </c:cat>
          <c:val>
            <c:numRef>
              <c:f>Gantt!$D$2:$D$10</c:f>
              <c:numCache>
                <c:formatCode>General</c:formatCode>
                <c:ptCount val="9"/>
                <c:pt idx="0">
                  <c:v>21</c:v>
                </c:pt>
                <c:pt idx="1">
                  <c:v>37</c:v>
                </c:pt>
                <c:pt idx="2">
                  <c:v>14</c:v>
                </c:pt>
                <c:pt idx="3">
                  <c:v>35</c:v>
                </c:pt>
                <c:pt idx="4">
                  <c:v>5</c:v>
                </c:pt>
                <c:pt idx="5">
                  <c:v>28</c:v>
                </c:pt>
                <c:pt idx="6">
                  <c:v>120</c:v>
                </c:pt>
                <c:pt idx="7">
                  <c:v>12</c:v>
                </c:pt>
                <c:pt idx="8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423213136"/>
        <c:axId val="-423210960"/>
      </c:barChart>
      <c:catAx>
        <c:axId val="-423213136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1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423210960"/>
        <c:crossesAt val="42051"/>
        <c:auto val="0"/>
        <c:lblAlgn val="ctr"/>
        <c:lblOffset val="100"/>
        <c:tickLblSkip val="1"/>
        <c:tickMarkSkip val="7"/>
        <c:noMultiLvlLbl val="0"/>
      </c:catAx>
      <c:valAx>
        <c:axId val="-423210960"/>
        <c:scaling>
          <c:orientation val="minMax"/>
          <c:max val="43738"/>
          <c:min val="43466"/>
        </c:scaling>
        <c:delete val="0"/>
        <c:axPos val="t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d/m;@" sourceLinked="0"/>
        <c:majorTickMark val="out"/>
        <c:minorTickMark val="cross"/>
        <c:tickLblPos val="nextTo"/>
        <c:spPr>
          <a:noFill/>
          <a:ln w="34925" cap="flat" cmpd="sng" algn="ctr">
            <a:solidFill>
              <a:schemeClr val="tx1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423213136"/>
        <c:crosses val="autoZero"/>
        <c:crossBetween val="between"/>
        <c:majorUnit val="30"/>
        <c:minorUnit val="30"/>
      </c:valAx>
      <c:spPr>
        <a:pattFill prst="ltDnDiag">
          <a:fgClr>
            <a:srgbClr val="D9D9D9"/>
          </a:fgClr>
          <a:bgClr>
            <a:srgbClr val="FFFFFF"/>
          </a:bgClr>
        </a:patt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161191</xdr:colOff>
      <xdr:row>0</xdr:row>
      <xdr:rowOff>7326</xdr:rowOff>
    </xdr:from>
    <xdr:to>
      <xdr:col>10</xdr:col>
      <xdr:colOff>470024</xdr:colOff>
      <xdr:row>14</xdr:row>
      <xdr:rowOff>161192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U88"/>
  <sheetViews>
    <sheetView tabSelected="1" view="pageBreakPreview" zoomScale="130" zoomScaleNormal="110" zoomScaleSheetLayoutView="130" workbookViewId="0">
      <selection activeCell="D8" sqref="D8"/>
    </sheetView>
  </sheetViews>
  <sheetFormatPr defaultRowHeight="15" x14ac:dyDescent="0.25"/>
  <cols>
    <col min="1" max="1" width="31.42578125" style="2" customWidth="1"/>
    <col min="2" max="3" width="12.140625" style="1" bestFit="1" customWidth="1"/>
    <col min="4" max="4" width="10.28515625" style="1" customWidth="1"/>
    <col min="5" max="5" width="7.7109375" style="1" customWidth="1"/>
    <col min="6" max="9" width="9.140625" style="1"/>
    <col min="10" max="10" width="9.140625" style="1" customWidth="1"/>
    <col min="11" max="16384" width="9.140625" style="1"/>
  </cols>
  <sheetData>
    <row r="1" spans="1:21" s="3" customFormat="1" ht="38.25" customHeight="1" x14ac:dyDescent="0.25">
      <c r="A1" s="20" t="s">
        <v>32</v>
      </c>
      <c r="B1" s="8" t="s">
        <v>31</v>
      </c>
      <c r="C1" s="8" t="s">
        <v>30</v>
      </c>
      <c r="D1" s="8" t="s">
        <v>29</v>
      </c>
    </row>
    <row r="2" spans="1:21" ht="15.75" x14ac:dyDescent="0.3">
      <c r="A2" s="19" t="s">
        <v>28</v>
      </c>
      <c r="B2" s="13">
        <v>43563</v>
      </c>
      <c r="C2" s="13">
        <v>43598</v>
      </c>
      <c r="D2" s="8">
        <v>21</v>
      </c>
      <c r="E2" s="8"/>
    </row>
    <row r="3" spans="1:21" ht="15.75" x14ac:dyDescent="0.3">
      <c r="A3" s="18" t="s">
        <v>27</v>
      </c>
      <c r="B3" s="13">
        <v>43600</v>
      </c>
      <c r="C3" s="13">
        <f t="shared" ref="C3:C8" si="0">B3+D3-1</f>
        <v>43636</v>
      </c>
      <c r="D3" s="8">
        <v>37</v>
      </c>
      <c r="E3" s="8"/>
    </row>
    <row r="4" spans="1:21" ht="15.75" x14ac:dyDescent="0.3">
      <c r="A4" s="17" t="s">
        <v>26</v>
      </c>
      <c r="B4" s="14">
        <f t="shared" ref="B3:B8" si="1">C3</f>
        <v>43636</v>
      </c>
      <c r="C4" s="13">
        <f t="shared" si="0"/>
        <v>43649</v>
      </c>
      <c r="D4" s="8">
        <v>14</v>
      </c>
      <c r="E4" s="8"/>
    </row>
    <row r="5" spans="1:21" ht="15.75" x14ac:dyDescent="0.3">
      <c r="A5" s="17" t="s">
        <v>25</v>
      </c>
      <c r="B5" s="14">
        <f t="shared" si="1"/>
        <v>43649</v>
      </c>
      <c r="C5" s="13">
        <f t="shared" si="0"/>
        <v>43683</v>
      </c>
      <c r="D5" s="8">
        <v>35</v>
      </c>
      <c r="E5" s="8"/>
    </row>
    <row r="6" spans="1:21" ht="15.75" x14ac:dyDescent="0.3">
      <c r="A6" s="16" t="s">
        <v>24</v>
      </c>
      <c r="B6" s="14">
        <f t="shared" si="1"/>
        <v>43683</v>
      </c>
      <c r="C6" s="13">
        <f t="shared" si="0"/>
        <v>43687</v>
      </c>
      <c r="D6" s="8">
        <v>5</v>
      </c>
      <c r="E6" s="8"/>
    </row>
    <row r="7" spans="1:21" ht="15.75" x14ac:dyDescent="0.3">
      <c r="A7" s="98" t="s">
        <v>133</v>
      </c>
      <c r="B7" s="99">
        <f t="shared" si="1"/>
        <v>43687</v>
      </c>
      <c r="C7" s="100">
        <f t="shared" si="0"/>
        <v>43714</v>
      </c>
      <c r="D7" s="8">
        <v>28</v>
      </c>
      <c r="E7" s="8"/>
    </row>
    <row r="8" spans="1:21" ht="15.75" x14ac:dyDescent="0.3">
      <c r="A8" s="15" t="s">
        <v>23</v>
      </c>
      <c r="B8" s="14">
        <f t="shared" si="1"/>
        <v>43714</v>
      </c>
      <c r="C8" s="13">
        <f t="shared" si="0"/>
        <v>43833</v>
      </c>
      <c r="D8" s="8">
        <v>120</v>
      </c>
      <c r="E8" s="8"/>
    </row>
    <row r="9" spans="1:21" ht="15.75" x14ac:dyDescent="0.3">
      <c r="A9" s="12" t="s">
        <v>22</v>
      </c>
      <c r="B9" s="11">
        <v>43819</v>
      </c>
      <c r="C9" s="11"/>
      <c r="D9" s="10">
        <v>12</v>
      </c>
      <c r="E9" s="8"/>
    </row>
    <row r="10" spans="1:21" ht="15.75" x14ac:dyDescent="0.3">
      <c r="A10" s="12" t="s">
        <v>21</v>
      </c>
      <c r="B10" s="11"/>
      <c r="C10" s="11"/>
      <c r="D10" s="10">
        <v>30</v>
      </c>
      <c r="E10" s="8"/>
    </row>
    <row r="11" spans="1:21" ht="15.75" x14ac:dyDescent="0.3">
      <c r="A11" s="12"/>
      <c r="B11" s="11"/>
      <c r="C11" s="11"/>
      <c r="D11" s="10"/>
      <c r="E11" s="8"/>
    </row>
    <row r="12" spans="1:21" ht="15.75" x14ac:dyDescent="0.3">
      <c r="A12" s="5"/>
      <c r="B12" s="4"/>
      <c r="C12" s="4"/>
      <c r="D12" s="7"/>
    </row>
    <row r="13" spans="1:21" ht="15.75" x14ac:dyDescent="0.3">
      <c r="A13" s="5"/>
      <c r="B13" s="4"/>
      <c r="C13" s="9"/>
      <c r="D13" s="7"/>
    </row>
    <row r="14" spans="1:21" ht="15.75" x14ac:dyDescent="0.3">
      <c r="A14" s="5"/>
      <c r="B14" s="4"/>
      <c r="C14" s="4"/>
      <c r="D14" s="7"/>
    </row>
    <row r="15" spans="1:21" ht="15.75" x14ac:dyDescent="0.3">
      <c r="A15" s="5"/>
      <c r="B15" s="4"/>
      <c r="C15" s="4"/>
      <c r="D15" s="8"/>
    </row>
    <row r="16" spans="1:21" s="3" customFormat="1" ht="15.75" x14ac:dyDescent="0.3">
      <c r="A16" s="69" t="s">
        <v>74</v>
      </c>
      <c r="B16" s="4"/>
      <c r="C16" s="4"/>
      <c r="D16" s="8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s="3" customFormat="1" x14ac:dyDescent="0.3">
      <c r="A17" s="69" t="s">
        <v>73</v>
      </c>
      <c r="B17" s="4"/>
      <c r="C17" s="4"/>
      <c r="D17" s="8"/>
    </row>
    <row r="18" spans="1:21" s="3" customFormat="1" ht="15.75" x14ac:dyDescent="0.3">
      <c r="A18" s="69" t="s">
        <v>72</v>
      </c>
      <c r="B18" s="4"/>
      <c r="C18" s="4"/>
      <c r="D18" s="8"/>
      <c r="E18" s="8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s="3" customFormat="1" ht="15.75" x14ac:dyDescent="0.3">
      <c r="A19" s="71" t="s">
        <v>71</v>
      </c>
      <c r="B19" s="4"/>
      <c r="C19" s="4"/>
      <c r="D19" s="8"/>
      <c r="E19" s="8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s="3" customFormat="1" ht="15.75" x14ac:dyDescent="0.3">
      <c r="A20" s="69" t="s">
        <v>70</v>
      </c>
      <c r="B20" s="4"/>
      <c r="C20" s="4"/>
      <c r="D20" s="8"/>
      <c r="E20" s="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s="3" customFormat="1" ht="15.75" x14ac:dyDescent="0.3">
      <c r="A21" s="69" t="s">
        <v>69</v>
      </c>
      <c r="B21" s="4"/>
      <c r="C21" s="4"/>
      <c r="D21" s="8"/>
      <c r="E21" s="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s="3" customFormat="1" ht="15.75" x14ac:dyDescent="0.3">
      <c r="A22" s="69" t="s">
        <v>68</v>
      </c>
      <c r="B22" s="4"/>
      <c r="C22" s="4"/>
      <c r="D22" s="8"/>
      <c r="E22" s="8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s="3" customFormat="1" ht="15.75" x14ac:dyDescent="0.3">
      <c r="A23" s="69" t="s">
        <v>67</v>
      </c>
      <c r="B23" s="4"/>
      <c r="C23" s="4"/>
      <c r="D23" s="8"/>
      <c r="E23" s="8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s="3" customFormat="1" ht="15.75" x14ac:dyDescent="0.3">
      <c r="A24" s="69" t="s">
        <v>66</v>
      </c>
      <c r="B24" s="4"/>
      <c r="C24" s="4"/>
      <c r="D24" s="8"/>
      <c r="E24" s="8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s="3" customFormat="1" ht="15.75" x14ac:dyDescent="0.3">
      <c r="A25" s="69" t="s">
        <v>65</v>
      </c>
      <c r="B25" s="4"/>
      <c r="C25" s="4"/>
      <c r="D25" s="8"/>
      <c r="E25" s="8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s="3" customFormat="1" ht="15.75" x14ac:dyDescent="0.3">
      <c r="A26" s="69" t="s">
        <v>64</v>
      </c>
      <c r="B26" s="4"/>
      <c r="C26" s="4"/>
      <c r="D26" s="8"/>
      <c r="E26" s="8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s="3" customFormat="1" ht="15.75" x14ac:dyDescent="0.3">
      <c r="A27" s="70" t="s">
        <v>63</v>
      </c>
      <c r="B27" s="4"/>
      <c r="C27" s="4"/>
      <c r="D27" s="8"/>
      <c r="E27" s="8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5.75" x14ac:dyDescent="0.3">
      <c r="A28" s="69" t="s">
        <v>62</v>
      </c>
      <c r="B28" s="4"/>
      <c r="C28" s="4"/>
      <c r="D28" s="8"/>
      <c r="E28" s="8"/>
    </row>
    <row r="29" spans="1:21" ht="15.75" x14ac:dyDescent="0.3">
      <c r="A29" s="69" t="s">
        <v>61</v>
      </c>
      <c r="B29" s="4"/>
      <c r="C29" s="4"/>
      <c r="D29" s="8"/>
      <c r="E29" s="8"/>
    </row>
    <row r="30" spans="1:21" ht="15.75" x14ac:dyDescent="0.3">
      <c r="A30" s="69" t="s">
        <v>60</v>
      </c>
      <c r="B30" s="4"/>
      <c r="C30" s="4"/>
      <c r="D30" s="8"/>
      <c r="E30" s="8"/>
    </row>
    <row r="31" spans="1:21" ht="15.75" x14ac:dyDescent="0.3">
      <c r="A31" s="69" t="s">
        <v>59</v>
      </c>
      <c r="B31" s="4"/>
      <c r="C31" s="4"/>
      <c r="D31" s="8"/>
      <c r="E31" s="8"/>
    </row>
    <row r="32" spans="1:21" ht="15.75" x14ac:dyDescent="0.3">
      <c r="A32" s="69" t="s">
        <v>58</v>
      </c>
      <c r="B32" s="4"/>
      <c r="C32" s="4"/>
      <c r="D32" s="8"/>
      <c r="E32" s="8"/>
    </row>
    <row r="33" spans="1:5" ht="15.75" x14ac:dyDescent="0.3">
      <c r="A33" s="5"/>
      <c r="B33" s="4"/>
      <c r="C33" s="4"/>
      <c r="D33" s="8"/>
      <c r="E33" s="8"/>
    </row>
    <row r="34" spans="1:5" ht="15.75" x14ac:dyDescent="0.3">
      <c r="A34" s="5"/>
      <c r="B34" s="4"/>
      <c r="C34" s="4"/>
      <c r="D34" s="8"/>
      <c r="E34" s="8"/>
    </row>
    <row r="35" spans="1:5" ht="15.75" x14ac:dyDescent="0.3">
      <c r="A35" s="5"/>
      <c r="B35" s="4"/>
      <c r="C35" s="4"/>
      <c r="D35" s="8"/>
      <c r="E35" s="8"/>
    </row>
    <row r="36" spans="1:5" ht="15.75" x14ac:dyDescent="0.3">
      <c r="A36" s="5"/>
      <c r="B36" s="4"/>
      <c r="C36" s="4"/>
      <c r="D36" s="8"/>
      <c r="E36" s="8"/>
    </row>
    <row r="37" spans="1:5" ht="15.75" x14ac:dyDescent="0.3">
      <c r="A37" s="5"/>
      <c r="B37" s="4"/>
      <c r="C37" s="4"/>
      <c r="D37" s="8"/>
      <c r="E37" s="8"/>
    </row>
    <row r="38" spans="1:5" ht="15.75" x14ac:dyDescent="0.3">
      <c r="A38" s="5"/>
      <c r="B38" s="4"/>
      <c r="C38" s="4"/>
      <c r="D38" s="8"/>
      <c r="E38" s="8"/>
    </row>
    <row r="39" spans="1:5" ht="15.75" x14ac:dyDescent="0.3">
      <c r="A39" s="5"/>
      <c r="B39" s="4"/>
      <c r="C39" s="4"/>
      <c r="D39" s="8"/>
      <c r="E39" s="8"/>
    </row>
    <row r="40" spans="1:5" ht="15.75" x14ac:dyDescent="0.3">
      <c r="A40" s="5"/>
      <c r="B40" s="4"/>
      <c r="C40" s="4"/>
      <c r="D40" s="8"/>
      <c r="E40" s="8"/>
    </row>
    <row r="41" spans="1:5" ht="15.75" x14ac:dyDescent="0.3">
      <c r="A41" s="5"/>
      <c r="B41" s="4"/>
      <c r="C41" s="4"/>
      <c r="D41" s="8"/>
      <c r="E41" s="8"/>
    </row>
    <row r="42" spans="1:5" ht="15.75" x14ac:dyDescent="0.3">
      <c r="A42" s="5"/>
      <c r="B42" s="4"/>
      <c r="C42" s="4"/>
      <c r="D42" s="8"/>
      <c r="E42" s="8"/>
    </row>
    <row r="43" spans="1:5" ht="15.75" x14ac:dyDescent="0.3">
      <c r="A43" s="5"/>
      <c r="B43" s="4"/>
      <c r="C43" s="4"/>
      <c r="D43" s="8"/>
      <c r="E43" s="8"/>
    </row>
    <row r="44" spans="1:5" ht="15.75" x14ac:dyDescent="0.3">
      <c r="A44" s="5"/>
      <c r="B44" s="4"/>
      <c r="C44" s="4"/>
      <c r="D44" s="8"/>
      <c r="E44" s="8"/>
    </row>
    <row r="45" spans="1:5" ht="15.75" x14ac:dyDescent="0.3">
      <c r="A45" s="5"/>
      <c r="B45" s="4"/>
      <c r="C45" s="4"/>
      <c r="D45" s="8"/>
      <c r="E45" s="8"/>
    </row>
    <row r="46" spans="1:5" ht="15.75" x14ac:dyDescent="0.3">
      <c r="A46" s="5"/>
      <c r="B46" s="4"/>
      <c r="C46" s="4"/>
      <c r="D46" s="8"/>
      <c r="E46" s="8"/>
    </row>
    <row r="47" spans="1:5" ht="15.75" x14ac:dyDescent="0.3">
      <c r="A47" s="5"/>
      <c r="B47" s="4"/>
      <c r="C47" s="4"/>
      <c r="D47" s="8"/>
      <c r="E47" s="8"/>
    </row>
    <row r="48" spans="1:5" ht="15.75" x14ac:dyDescent="0.3">
      <c r="A48" s="5"/>
      <c r="B48" s="4"/>
      <c r="C48" s="4"/>
      <c r="D48" s="8"/>
      <c r="E48" s="8"/>
    </row>
    <row r="49" spans="1:5" ht="15.75" x14ac:dyDescent="0.3">
      <c r="A49" s="5"/>
      <c r="B49" s="4"/>
      <c r="C49" s="4"/>
      <c r="D49" s="8"/>
      <c r="E49" s="8"/>
    </row>
    <row r="50" spans="1:5" ht="15.75" x14ac:dyDescent="0.3">
      <c r="A50" s="5"/>
      <c r="B50" s="4"/>
      <c r="C50" s="4"/>
      <c r="D50" s="8"/>
      <c r="E50" s="8"/>
    </row>
    <row r="51" spans="1:5" ht="15.75" x14ac:dyDescent="0.3">
      <c r="A51" s="5"/>
      <c r="B51" s="4"/>
      <c r="C51" s="4"/>
      <c r="D51" s="8"/>
      <c r="E51" s="8"/>
    </row>
    <row r="52" spans="1:5" ht="15.75" x14ac:dyDescent="0.3">
      <c r="A52" s="5"/>
      <c r="B52" s="4"/>
      <c r="C52" s="4"/>
      <c r="D52" s="8"/>
      <c r="E52" s="8"/>
    </row>
    <row r="53" spans="1:5" ht="15.75" x14ac:dyDescent="0.3">
      <c r="A53" s="5"/>
      <c r="B53" s="4"/>
      <c r="C53" s="4"/>
      <c r="D53" s="8"/>
      <c r="E53" s="8"/>
    </row>
    <row r="54" spans="1:5" ht="15.75" x14ac:dyDescent="0.3">
      <c r="A54" s="5"/>
      <c r="B54" s="4"/>
      <c r="C54" s="4"/>
      <c r="D54" s="8"/>
      <c r="E54" s="8"/>
    </row>
    <row r="55" spans="1:5" ht="15.75" x14ac:dyDescent="0.3">
      <c r="A55" s="5"/>
      <c r="B55" s="4"/>
      <c r="C55" s="4"/>
      <c r="D55" s="8"/>
      <c r="E55" s="8"/>
    </row>
    <row r="56" spans="1:5" ht="15.75" x14ac:dyDescent="0.3">
      <c r="A56" s="5"/>
      <c r="B56" s="4"/>
      <c r="C56" s="4"/>
      <c r="D56" s="8"/>
      <c r="E56" s="8"/>
    </row>
    <row r="57" spans="1:5" ht="15.75" x14ac:dyDescent="0.3">
      <c r="A57" s="5"/>
      <c r="B57" s="4"/>
      <c r="C57" s="4"/>
      <c r="D57" s="8"/>
      <c r="E57" s="8"/>
    </row>
    <row r="58" spans="1:5" ht="15.75" x14ac:dyDescent="0.3">
      <c r="A58" s="5"/>
      <c r="B58" s="4"/>
      <c r="C58" s="4"/>
      <c r="D58" s="8"/>
      <c r="E58" s="8"/>
    </row>
    <row r="59" spans="1:5" ht="15.75" x14ac:dyDescent="0.3">
      <c r="A59" s="5"/>
      <c r="B59" s="4"/>
      <c r="C59" s="4"/>
      <c r="D59" s="8"/>
      <c r="E59" s="8"/>
    </row>
    <row r="60" spans="1:5" ht="15.75" x14ac:dyDescent="0.3">
      <c r="A60" s="5"/>
      <c r="B60" s="4"/>
      <c r="C60" s="4"/>
      <c r="D60" s="8"/>
      <c r="E60" s="8"/>
    </row>
    <row r="61" spans="1:5" ht="15.75" x14ac:dyDescent="0.3">
      <c r="A61" s="5"/>
      <c r="B61" s="4"/>
      <c r="C61" s="4"/>
      <c r="D61" s="8"/>
      <c r="E61" s="8"/>
    </row>
    <row r="62" spans="1:5" ht="15.75" x14ac:dyDescent="0.3">
      <c r="A62" s="5"/>
      <c r="B62" s="4"/>
      <c r="C62" s="4"/>
      <c r="D62" s="8"/>
      <c r="E62" s="8"/>
    </row>
    <row r="63" spans="1:5" ht="15.75" x14ac:dyDescent="0.3">
      <c r="A63" s="5"/>
      <c r="B63" s="4"/>
      <c r="C63" s="4"/>
      <c r="D63" s="8"/>
      <c r="E63" s="8"/>
    </row>
    <row r="64" spans="1:5" ht="15.75" x14ac:dyDescent="0.3">
      <c r="A64" s="5"/>
      <c r="B64" s="4"/>
      <c r="C64" s="4"/>
      <c r="D64" s="8"/>
      <c r="E64" s="8"/>
    </row>
    <row r="65" spans="1:21" ht="15.75" x14ac:dyDescent="0.3">
      <c r="A65" s="5"/>
      <c r="B65" s="4"/>
      <c r="C65" s="4"/>
      <c r="D65" s="7"/>
    </row>
    <row r="66" spans="1:21" ht="15.75" x14ac:dyDescent="0.3">
      <c r="A66" s="5"/>
      <c r="B66" s="4"/>
      <c r="C66" s="4"/>
      <c r="D66" s="7"/>
    </row>
    <row r="67" spans="1:21" ht="15.75" x14ac:dyDescent="0.3">
      <c r="A67" s="5"/>
      <c r="B67" s="4"/>
      <c r="C67" s="4"/>
      <c r="D67" s="7"/>
    </row>
    <row r="68" spans="1:21" ht="15.75" x14ac:dyDescent="0.3">
      <c r="A68" s="5"/>
      <c r="B68" s="4"/>
      <c r="C68" s="4"/>
      <c r="D68" s="7"/>
    </row>
    <row r="69" spans="1:21" ht="15.75" x14ac:dyDescent="0.3">
      <c r="A69" s="5"/>
      <c r="B69" s="4"/>
      <c r="C69" s="4"/>
      <c r="D69" s="7"/>
    </row>
    <row r="70" spans="1:21" ht="15.75" x14ac:dyDescent="0.3">
      <c r="A70" s="5"/>
      <c r="B70" s="4"/>
      <c r="C70" s="4"/>
      <c r="D70" s="7"/>
    </row>
    <row r="71" spans="1:21" ht="15.75" x14ac:dyDescent="0.3">
      <c r="A71" s="5"/>
      <c r="B71" s="4"/>
      <c r="C71" s="4"/>
      <c r="D71" s="7"/>
    </row>
    <row r="72" spans="1:21" ht="15.75" x14ac:dyDescent="0.3">
      <c r="A72" s="5"/>
      <c r="B72" s="4"/>
      <c r="C72" s="4"/>
      <c r="D72" s="7"/>
    </row>
    <row r="73" spans="1:21" ht="15.75" x14ac:dyDescent="0.3">
      <c r="A73" s="5"/>
      <c r="B73" s="4"/>
      <c r="C73" s="4"/>
      <c r="D73" s="7"/>
    </row>
    <row r="74" spans="1:21" ht="15.75" x14ac:dyDescent="0.3">
      <c r="A74" s="5"/>
      <c r="B74" s="4"/>
      <c r="C74" s="4"/>
      <c r="D74" s="7"/>
    </row>
    <row r="75" spans="1:21" ht="15.75" x14ac:dyDescent="0.3">
      <c r="A75" s="5"/>
      <c r="B75" s="4"/>
      <c r="C75" s="4"/>
      <c r="D75" s="7"/>
    </row>
    <row r="76" spans="1:21" ht="15.75" x14ac:dyDescent="0.3">
      <c r="A76" s="5"/>
      <c r="B76" s="4"/>
      <c r="C76" s="4"/>
      <c r="D76" s="7"/>
    </row>
    <row r="77" spans="1:21" ht="15.75" x14ac:dyDescent="0.3">
      <c r="A77" s="5"/>
      <c r="B77" s="4"/>
      <c r="C77" s="4"/>
      <c r="D77" s="7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ht="15.75" x14ac:dyDescent="0.3">
      <c r="A78" s="5"/>
      <c r="B78" s="4"/>
      <c r="C78" s="4"/>
      <c r="D78" s="7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ht="15.75" x14ac:dyDescent="0.3">
      <c r="A79" s="5"/>
      <c r="B79" s="4"/>
      <c r="C79" s="4"/>
      <c r="D79" s="7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ht="15.75" x14ac:dyDescent="0.3">
      <c r="A80" s="5"/>
      <c r="B80" s="4"/>
      <c r="C80" s="4"/>
      <c r="D80" s="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ht="15.75" x14ac:dyDescent="0.3">
      <c r="A81" s="5"/>
      <c r="B81" s="4"/>
      <c r="C81" s="4"/>
      <c r="D81" s="6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ht="15.75" x14ac:dyDescent="0.3">
      <c r="A82" s="5"/>
      <c r="B82" s="4"/>
      <c r="C82" s="4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ht="15.75" x14ac:dyDescent="0.3">
      <c r="A83" s="5"/>
      <c r="B83" s="4"/>
      <c r="C83" s="4"/>
      <c r="D83" s="6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ht="15.75" x14ac:dyDescent="0.3">
      <c r="A84" s="5"/>
      <c r="B84" s="4"/>
      <c r="C84" s="4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ht="15.75" x14ac:dyDescent="0.3">
      <c r="A85" s="5"/>
      <c r="B85" s="4"/>
      <c r="C85" s="4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1:21" ht="15.75" x14ac:dyDescent="0.3">
      <c r="A86" s="5"/>
      <c r="B86" s="4"/>
      <c r="C86" s="4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1:21" ht="15.75" x14ac:dyDescent="0.3">
      <c r="A87" s="5"/>
      <c r="B87" s="4"/>
      <c r="C87" s="4"/>
      <c r="D87" s="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21" ht="15.75" x14ac:dyDescent="0.3">
      <c r="A88" s="5"/>
      <c r="B88" s="4"/>
      <c r="C88" s="4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view="pageBreakPreview" topLeftCell="A40" zoomScale="160" zoomScaleNormal="115" zoomScaleSheetLayoutView="160" workbookViewId="0">
      <selection activeCell="C47" sqref="C47"/>
    </sheetView>
  </sheetViews>
  <sheetFormatPr defaultRowHeight="12.75" x14ac:dyDescent="0.2"/>
  <cols>
    <col min="1" max="1" width="3.42578125" style="87" customWidth="1"/>
    <col min="2" max="2" width="4.42578125" style="87" customWidth="1"/>
    <col min="3" max="3" width="35.28515625" style="72" customWidth="1"/>
    <col min="4" max="4" width="13" style="72" bestFit="1" customWidth="1"/>
    <col min="5" max="5" width="13.140625" style="72" bestFit="1" customWidth="1"/>
    <col min="6" max="6" width="13.140625" style="72" customWidth="1"/>
    <col min="7" max="16384" width="9.140625" style="72"/>
  </cols>
  <sheetData>
    <row r="1" spans="1:8" ht="15" x14ac:dyDescent="0.2">
      <c r="B1" s="88"/>
      <c r="E1" s="76" t="s">
        <v>104</v>
      </c>
      <c r="F1" s="84">
        <f>SUM(F3:F41)</f>
        <v>1200000</v>
      </c>
    </row>
    <row r="2" spans="1:8" ht="15" x14ac:dyDescent="0.2">
      <c r="B2" s="88"/>
      <c r="C2" s="76"/>
      <c r="D2" s="83" t="s">
        <v>103</v>
      </c>
      <c r="E2" s="84"/>
      <c r="F2" s="84"/>
    </row>
    <row r="3" spans="1:8" ht="15" x14ac:dyDescent="0.2">
      <c r="A3" s="87">
        <v>1</v>
      </c>
      <c r="B3" s="85" t="s">
        <v>111</v>
      </c>
      <c r="F3" s="86">
        <f>E4</f>
        <v>830000</v>
      </c>
    </row>
    <row r="4" spans="1:8" ht="15" x14ac:dyDescent="0.2">
      <c r="A4" s="87">
        <v>1</v>
      </c>
      <c r="B4" s="87" t="s">
        <v>0</v>
      </c>
      <c r="C4" s="81" t="s">
        <v>110</v>
      </c>
      <c r="D4" s="73"/>
      <c r="E4" s="75">
        <f>SUM(D5:D9)</f>
        <v>830000</v>
      </c>
    </row>
    <row r="5" spans="1:8" ht="15" x14ac:dyDescent="0.2">
      <c r="A5" s="87">
        <v>1</v>
      </c>
      <c r="B5" s="88">
        <v>1</v>
      </c>
      <c r="C5" s="73" t="s">
        <v>102</v>
      </c>
      <c r="D5" s="78">
        <v>830000</v>
      </c>
      <c r="E5" s="75"/>
      <c r="F5" s="75"/>
    </row>
    <row r="6" spans="1:8" ht="15" x14ac:dyDescent="0.2">
      <c r="A6" s="87">
        <v>1</v>
      </c>
      <c r="B6" s="88">
        <v>2</v>
      </c>
      <c r="C6" s="73" t="s">
        <v>101</v>
      </c>
      <c r="D6" s="78">
        <v>0</v>
      </c>
      <c r="E6" s="75"/>
      <c r="F6" s="75"/>
    </row>
    <row r="7" spans="1:8" ht="15" x14ac:dyDescent="0.2">
      <c r="A7" s="87">
        <v>1</v>
      </c>
      <c r="B7" s="88">
        <v>3</v>
      </c>
      <c r="C7" s="73" t="s">
        <v>100</v>
      </c>
      <c r="D7" s="78">
        <v>0</v>
      </c>
      <c r="E7" s="75"/>
      <c r="F7" s="75"/>
      <c r="H7" s="80"/>
    </row>
    <row r="8" spans="1:8" ht="15" x14ac:dyDescent="0.2">
      <c r="A8" s="87">
        <v>1</v>
      </c>
      <c r="B8" s="89">
        <v>4</v>
      </c>
      <c r="C8" s="77" t="s">
        <v>99</v>
      </c>
      <c r="D8" s="78">
        <v>0</v>
      </c>
      <c r="E8" s="75"/>
      <c r="F8" s="75"/>
    </row>
    <row r="9" spans="1:8" ht="15" x14ac:dyDescent="0.2">
      <c r="A9" s="87">
        <v>1</v>
      </c>
      <c r="B9" s="89">
        <v>5</v>
      </c>
      <c r="C9" s="77" t="s">
        <v>0</v>
      </c>
      <c r="D9" s="78">
        <v>0</v>
      </c>
      <c r="E9" s="75"/>
      <c r="F9" s="75"/>
    </row>
    <row r="10" spans="1:8" ht="15" x14ac:dyDescent="0.2">
      <c r="A10" s="87">
        <v>2</v>
      </c>
      <c r="B10" s="85" t="s">
        <v>75</v>
      </c>
      <c r="D10" s="78"/>
      <c r="E10" s="75"/>
      <c r="F10" s="86">
        <f>SUM(E11:E34)</f>
        <v>370000</v>
      </c>
    </row>
    <row r="11" spans="1:8" ht="15" x14ac:dyDescent="0.2">
      <c r="A11" s="87">
        <v>2</v>
      </c>
      <c r="B11" s="87" t="s">
        <v>0</v>
      </c>
      <c r="C11" s="81" t="s">
        <v>109</v>
      </c>
      <c r="D11" s="76" t="s">
        <v>76</v>
      </c>
      <c r="E11" s="75">
        <f>SUM(D12:D16)</f>
        <v>270000</v>
      </c>
      <c r="F11" s="75"/>
    </row>
    <row r="12" spans="1:8" ht="15" x14ac:dyDescent="0.2">
      <c r="A12" s="87">
        <v>2</v>
      </c>
      <c r="B12" s="88">
        <v>1</v>
      </c>
      <c r="C12" s="73" t="s">
        <v>98</v>
      </c>
      <c r="D12" s="78">
        <v>80000</v>
      </c>
      <c r="E12" s="75"/>
      <c r="F12" s="75"/>
    </row>
    <row r="13" spans="1:8" ht="15" x14ac:dyDescent="0.2">
      <c r="A13" s="87">
        <v>2</v>
      </c>
      <c r="B13" s="88">
        <v>2</v>
      </c>
      <c r="C13" s="73" t="s">
        <v>97</v>
      </c>
      <c r="D13" s="78">
        <v>100000</v>
      </c>
      <c r="E13" s="75"/>
      <c r="F13" s="75"/>
    </row>
    <row r="14" spans="1:8" ht="15" x14ac:dyDescent="0.2">
      <c r="A14" s="87">
        <v>2</v>
      </c>
      <c r="B14" s="88">
        <v>3</v>
      </c>
      <c r="C14" s="73" t="s">
        <v>96</v>
      </c>
      <c r="D14" s="78">
        <v>70000</v>
      </c>
      <c r="E14" s="75"/>
      <c r="F14" s="75"/>
    </row>
    <row r="15" spans="1:8" ht="15" x14ac:dyDescent="0.2">
      <c r="A15" s="87">
        <v>2</v>
      </c>
      <c r="B15" s="89">
        <v>4</v>
      </c>
      <c r="C15" s="77" t="s">
        <v>95</v>
      </c>
      <c r="D15" s="78">
        <v>10000</v>
      </c>
      <c r="E15" s="75"/>
      <c r="F15" s="75"/>
    </row>
    <row r="16" spans="1:8" ht="15" x14ac:dyDescent="0.2">
      <c r="A16" s="87">
        <v>2</v>
      </c>
      <c r="B16" s="89">
        <v>5</v>
      </c>
      <c r="C16" s="77" t="s">
        <v>94</v>
      </c>
      <c r="D16" s="78">
        <v>10000</v>
      </c>
      <c r="E16" s="75"/>
      <c r="F16" s="75"/>
    </row>
    <row r="17" spans="1:6" ht="15" x14ac:dyDescent="0.2">
      <c r="A17" s="87">
        <v>2</v>
      </c>
      <c r="B17" s="87" t="s">
        <v>0</v>
      </c>
      <c r="C17" s="81" t="s">
        <v>108</v>
      </c>
      <c r="D17" s="76" t="s">
        <v>76</v>
      </c>
      <c r="E17" s="75">
        <f>SUM(D18:D22)</f>
        <v>10000</v>
      </c>
      <c r="F17" s="75"/>
    </row>
    <row r="18" spans="1:6" ht="15" x14ac:dyDescent="0.2">
      <c r="A18" s="87">
        <v>2</v>
      </c>
      <c r="B18" s="88">
        <v>1</v>
      </c>
      <c r="C18" s="73" t="s">
        <v>92</v>
      </c>
      <c r="D18" s="78">
        <v>2000</v>
      </c>
      <c r="E18" s="75"/>
      <c r="F18" s="75"/>
    </row>
    <row r="19" spans="1:6" ht="15" x14ac:dyDescent="0.2">
      <c r="A19" s="87">
        <v>2</v>
      </c>
      <c r="B19" s="88">
        <v>2</v>
      </c>
      <c r="C19" s="73" t="s">
        <v>91</v>
      </c>
      <c r="D19" s="78">
        <v>5000</v>
      </c>
      <c r="E19" s="75"/>
      <c r="F19" s="75"/>
    </row>
    <row r="20" spans="1:6" ht="15" x14ac:dyDescent="0.2">
      <c r="A20" s="87">
        <v>2</v>
      </c>
      <c r="B20" s="88">
        <v>3</v>
      </c>
      <c r="C20" s="73" t="s">
        <v>90</v>
      </c>
      <c r="D20" s="78">
        <v>3000</v>
      </c>
      <c r="E20" s="75"/>
      <c r="F20" s="75"/>
    </row>
    <row r="21" spans="1:6" ht="15" x14ac:dyDescent="0.2">
      <c r="A21" s="87">
        <v>2</v>
      </c>
      <c r="B21" s="89">
        <v>4</v>
      </c>
      <c r="C21" s="81" t="s">
        <v>0</v>
      </c>
      <c r="D21" s="78">
        <v>0</v>
      </c>
      <c r="E21" s="75"/>
      <c r="F21" s="75"/>
    </row>
    <row r="22" spans="1:6" ht="15" x14ac:dyDescent="0.2">
      <c r="A22" s="87">
        <v>2</v>
      </c>
      <c r="B22" s="89">
        <v>5</v>
      </c>
      <c r="C22" s="82" t="s">
        <v>0</v>
      </c>
      <c r="D22" s="78">
        <v>0</v>
      </c>
      <c r="E22" s="75"/>
      <c r="F22" s="75"/>
    </row>
    <row r="23" spans="1:6" ht="15" x14ac:dyDescent="0.2">
      <c r="A23" s="87">
        <v>2</v>
      </c>
      <c r="B23" s="87" t="s">
        <v>0</v>
      </c>
      <c r="C23" s="81" t="s">
        <v>89</v>
      </c>
      <c r="D23" s="76" t="s">
        <v>76</v>
      </c>
      <c r="E23" s="75">
        <f>SUM(D24:D28)</f>
        <v>20000</v>
      </c>
      <c r="F23" s="75"/>
    </row>
    <row r="24" spans="1:6" ht="15" x14ac:dyDescent="0.2">
      <c r="A24" s="87">
        <v>2</v>
      </c>
      <c r="B24" s="88">
        <v>1</v>
      </c>
      <c r="C24" s="73" t="s">
        <v>88</v>
      </c>
      <c r="D24" s="78">
        <v>0</v>
      </c>
      <c r="E24" s="75"/>
      <c r="F24" s="75"/>
    </row>
    <row r="25" spans="1:6" ht="15" x14ac:dyDescent="0.2">
      <c r="A25" s="87">
        <v>2</v>
      </c>
      <c r="B25" s="88">
        <v>2</v>
      </c>
      <c r="C25" s="73" t="s">
        <v>87</v>
      </c>
      <c r="D25" s="78">
        <v>10000</v>
      </c>
      <c r="E25" s="75"/>
      <c r="F25" s="75"/>
    </row>
    <row r="26" spans="1:6" ht="15" x14ac:dyDescent="0.2">
      <c r="A26" s="87">
        <v>2</v>
      </c>
      <c r="B26" s="88">
        <v>3</v>
      </c>
      <c r="C26" s="73" t="s">
        <v>86</v>
      </c>
      <c r="D26" s="78">
        <v>5000</v>
      </c>
      <c r="E26" s="75"/>
      <c r="F26" s="75"/>
    </row>
    <row r="27" spans="1:6" ht="15" x14ac:dyDescent="0.2">
      <c r="A27" s="87">
        <v>2</v>
      </c>
      <c r="B27" s="89">
        <v>4</v>
      </c>
      <c r="C27" s="73" t="s">
        <v>59</v>
      </c>
      <c r="D27" s="78">
        <v>5000</v>
      </c>
      <c r="E27" s="75"/>
      <c r="F27" s="75"/>
    </row>
    <row r="28" spans="1:6" ht="15" x14ac:dyDescent="0.2">
      <c r="A28" s="87">
        <v>2</v>
      </c>
      <c r="B28" s="89">
        <v>5</v>
      </c>
      <c r="C28" s="73" t="s">
        <v>93</v>
      </c>
      <c r="D28" s="78">
        <v>0</v>
      </c>
      <c r="E28" s="75"/>
      <c r="F28" s="75"/>
    </row>
    <row r="29" spans="1:6" ht="15" x14ac:dyDescent="0.2">
      <c r="A29" s="87">
        <v>2</v>
      </c>
      <c r="B29" s="87" t="s">
        <v>0</v>
      </c>
      <c r="C29" s="81" t="s">
        <v>85</v>
      </c>
      <c r="D29" s="76" t="s">
        <v>76</v>
      </c>
      <c r="E29" s="75">
        <f>SUM(D30:D34)</f>
        <v>70000</v>
      </c>
      <c r="F29" s="75"/>
    </row>
    <row r="30" spans="1:6" ht="15" x14ac:dyDescent="0.2">
      <c r="A30" s="87">
        <v>2</v>
      </c>
      <c r="B30" s="88">
        <v>1</v>
      </c>
      <c r="C30" s="81" t="s">
        <v>84</v>
      </c>
      <c r="D30" s="78">
        <v>60000</v>
      </c>
      <c r="E30" s="75"/>
      <c r="F30" s="75"/>
    </row>
    <row r="31" spans="1:6" ht="15" x14ac:dyDescent="0.2">
      <c r="A31" s="87">
        <v>2</v>
      </c>
      <c r="B31" s="88">
        <v>2</v>
      </c>
      <c r="C31" s="81" t="s">
        <v>83</v>
      </c>
      <c r="D31" s="78">
        <v>10000</v>
      </c>
      <c r="E31" s="75"/>
      <c r="F31" s="75"/>
    </row>
    <row r="32" spans="1:6" ht="15" x14ac:dyDescent="0.2">
      <c r="A32" s="87">
        <v>2</v>
      </c>
      <c r="B32" s="88">
        <v>3</v>
      </c>
      <c r="C32" s="81" t="s">
        <v>82</v>
      </c>
      <c r="D32" s="78">
        <v>0</v>
      </c>
      <c r="E32" s="75"/>
      <c r="F32" s="75"/>
    </row>
    <row r="33" spans="1:6" ht="15" x14ac:dyDescent="0.2">
      <c r="A33" s="87">
        <v>2</v>
      </c>
      <c r="B33" s="89">
        <v>4</v>
      </c>
      <c r="C33" s="81" t="s">
        <v>0</v>
      </c>
      <c r="D33" s="78">
        <v>0</v>
      </c>
      <c r="E33" s="75"/>
      <c r="F33" s="75"/>
    </row>
    <row r="34" spans="1:6" ht="15" x14ac:dyDescent="0.2">
      <c r="A34" s="87">
        <v>2</v>
      </c>
      <c r="B34" s="89">
        <v>5</v>
      </c>
      <c r="C34" s="81" t="s">
        <v>0</v>
      </c>
      <c r="D34" s="78">
        <v>0</v>
      </c>
      <c r="E34" s="75"/>
      <c r="F34" s="75"/>
    </row>
    <row r="35" spans="1:6" ht="15" x14ac:dyDescent="0.2">
      <c r="B35" s="85" t="s">
        <v>112</v>
      </c>
      <c r="C35" s="81"/>
      <c r="D35" s="78"/>
      <c r="E35" s="86">
        <f>E36</f>
        <v>100000</v>
      </c>
      <c r="F35" s="75"/>
    </row>
    <row r="36" spans="1:6" ht="15" x14ac:dyDescent="0.2">
      <c r="A36" s="87">
        <v>3</v>
      </c>
      <c r="B36" s="87" t="s">
        <v>0</v>
      </c>
      <c r="C36" s="74" t="s">
        <v>39</v>
      </c>
      <c r="D36" s="76" t="s">
        <v>76</v>
      </c>
      <c r="E36" s="75">
        <f>SUM(D37:D41)</f>
        <v>100000</v>
      </c>
      <c r="F36" s="75"/>
    </row>
    <row r="37" spans="1:6" ht="15" x14ac:dyDescent="0.2">
      <c r="A37" s="87">
        <v>3</v>
      </c>
      <c r="B37" s="88">
        <v>1</v>
      </c>
      <c r="C37" s="80" t="s">
        <v>81</v>
      </c>
      <c r="D37" s="78">
        <v>5000</v>
      </c>
      <c r="E37" s="75"/>
      <c r="F37" s="75"/>
    </row>
    <row r="38" spans="1:6" ht="15" x14ac:dyDescent="0.2">
      <c r="A38" s="87">
        <v>3</v>
      </c>
      <c r="B38" s="88">
        <v>2</v>
      </c>
      <c r="C38" s="80" t="s">
        <v>80</v>
      </c>
      <c r="D38" s="78">
        <v>20000</v>
      </c>
      <c r="E38" s="75"/>
      <c r="F38" s="75"/>
    </row>
    <row r="39" spans="1:6" ht="15" x14ac:dyDescent="0.2">
      <c r="A39" s="87">
        <v>3</v>
      </c>
      <c r="B39" s="88">
        <v>3</v>
      </c>
      <c r="C39" s="80" t="s">
        <v>79</v>
      </c>
      <c r="D39" s="78">
        <v>50000</v>
      </c>
      <c r="E39" s="75"/>
      <c r="F39" s="75"/>
    </row>
    <row r="40" spans="1:6" ht="15" x14ac:dyDescent="0.2">
      <c r="A40" s="87">
        <v>3</v>
      </c>
      <c r="B40" s="89">
        <v>4</v>
      </c>
      <c r="C40" s="79" t="s">
        <v>78</v>
      </c>
      <c r="D40" s="78">
        <v>5000</v>
      </c>
      <c r="E40" s="75"/>
      <c r="F40" s="75"/>
    </row>
    <row r="41" spans="1:6" ht="15" x14ac:dyDescent="0.2">
      <c r="A41" s="87">
        <v>3</v>
      </c>
      <c r="B41" s="89">
        <v>5</v>
      </c>
      <c r="C41" s="79" t="s">
        <v>77</v>
      </c>
      <c r="D41" s="78">
        <v>20000</v>
      </c>
      <c r="E41" s="75"/>
      <c r="F41" s="75"/>
    </row>
    <row r="42" spans="1:6" ht="15" x14ac:dyDescent="0.2">
      <c r="B42" s="85" t="s">
        <v>113</v>
      </c>
      <c r="C42" s="79"/>
      <c r="D42" s="78"/>
      <c r="E42" s="86">
        <f>E43</f>
        <v>70000</v>
      </c>
      <c r="F42" s="75"/>
    </row>
    <row r="43" spans="1:6" ht="15" x14ac:dyDescent="0.2">
      <c r="A43" s="87">
        <v>4</v>
      </c>
      <c r="B43" s="89" t="s">
        <v>0</v>
      </c>
      <c r="C43" s="74" t="s">
        <v>105</v>
      </c>
      <c r="D43" s="76" t="s">
        <v>76</v>
      </c>
      <c r="E43" s="75">
        <f>SUM(D44:D48)</f>
        <v>70000</v>
      </c>
      <c r="F43" s="75"/>
    </row>
    <row r="44" spans="1:6" ht="15" x14ac:dyDescent="0.2">
      <c r="A44" s="87">
        <v>4</v>
      </c>
      <c r="B44" s="88">
        <v>1</v>
      </c>
      <c r="C44" s="80" t="s">
        <v>106</v>
      </c>
      <c r="D44" s="78">
        <v>60000</v>
      </c>
    </row>
    <row r="45" spans="1:6" ht="15" x14ac:dyDescent="0.2">
      <c r="A45" s="87">
        <v>4</v>
      </c>
      <c r="B45" s="88">
        <v>2</v>
      </c>
      <c r="C45" s="80" t="s">
        <v>107</v>
      </c>
      <c r="D45" s="78">
        <v>10000</v>
      </c>
    </row>
    <row r="46" spans="1:6" ht="15" x14ac:dyDescent="0.2">
      <c r="A46" s="87">
        <v>4</v>
      </c>
      <c r="B46" s="88">
        <v>3</v>
      </c>
      <c r="C46" s="72" t="s">
        <v>0</v>
      </c>
      <c r="D46" s="78">
        <v>0</v>
      </c>
    </row>
    <row r="47" spans="1:6" ht="15" x14ac:dyDescent="0.2">
      <c r="A47" s="87">
        <v>4</v>
      </c>
      <c r="B47" s="89">
        <v>4</v>
      </c>
      <c r="C47" s="72" t="s">
        <v>0</v>
      </c>
      <c r="D47" s="78">
        <v>0</v>
      </c>
    </row>
    <row r="48" spans="1:6" ht="15" x14ac:dyDescent="0.2">
      <c r="A48" s="87">
        <v>4</v>
      </c>
      <c r="B48" s="89">
        <v>5</v>
      </c>
      <c r="C48" s="72" t="s">
        <v>0</v>
      </c>
      <c r="D48" s="78">
        <v>0</v>
      </c>
    </row>
    <row r="49" spans="2:2" ht="15" x14ac:dyDescent="0.2">
      <c r="B49" s="90"/>
    </row>
    <row r="50" spans="2:2" ht="15" x14ac:dyDescent="0.2">
      <c r="B50" s="90"/>
    </row>
    <row r="51" spans="2:2" ht="15" x14ac:dyDescent="0.2">
      <c r="B51" s="90"/>
    </row>
    <row r="52" spans="2:2" ht="15" x14ac:dyDescent="0.2">
      <c r="B52" s="90"/>
    </row>
    <row r="53" spans="2:2" ht="15" x14ac:dyDescent="0.2">
      <c r="B53" s="90"/>
    </row>
    <row r="54" spans="2:2" ht="15" x14ac:dyDescent="0.2">
      <c r="B54" s="90"/>
    </row>
    <row r="55" spans="2:2" ht="15" x14ac:dyDescent="0.2">
      <c r="B55" s="90"/>
    </row>
    <row r="56" spans="2:2" ht="15" x14ac:dyDescent="0.2">
      <c r="B56" s="90"/>
    </row>
    <row r="57" spans="2:2" ht="15" x14ac:dyDescent="0.2">
      <c r="B57" s="90"/>
    </row>
    <row r="58" spans="2:2" ht="15" x14ac:dyDescent="0.2">
      <c r="B58" s="90"/>
    </row>
    <row r="59" spans="2:2" ht="15" x14ac:dyDescent="0.2">
      <c r="B59" s="90"/>
    </row>
    <row r="60" spans="2:2" ht="15" x14ac:dyDescent="0.2">
      <c r="B60" s="90"/>
    </row>
    <row r="61" spans="2:2" ht="15" x14ac:dyDescent="0.2">
      <c r="B61" s="90"/>
    </row>
    <row r="62" spans="2:2" ht="15" x14ac:dyDescent="0.2">
      <c r="B62" s="90"/>
    </row>
    <row r="63" spans="2:2" ht="15" x14ac:dyDescent="0.2">
      <c r="B63" s="90"/>
    </row>
  </sheetData>
  <autoFilter ref="A2:F5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M32"/>
  <sheetViews>
    <sheetView view="pageBreakPreview" zoomScale="115" zoomScaleNormal="110" zoomScaleSheetLayoutView="115" workbookViewId="0">
      <selection activeCell="G7" sqref="G7"/>
    </sheetView>
  </sheetViews>
  <sheetFormatPr defaultRowHeight="17.25" customHeight="1" x14ac:dyDescent="0.25"/>
  <cols>
    <col min="1" max="1" width="36.85546875" style="21" bestFit="1" customWidth="1"/>
    <col min="2" max="2" width="9.85546875" style="21" bestFit="1" customWidth="1"/>
    <col min="3" max="3" width="16.28515625" style="21" bestFit="1" customWidth="1"/>
    <col min="4" max="4" width="12.28515625" style="21" bestFit="1" customWidth="1"/>
    <col min="5" max="5" width="16" style="21" customWidth="1"/>
    <col min="6" max="16384" width="9.140625" style="21"/>
  </cols>
  <sheetData>
    <row r="1" spans="1:247" ht="15.75" thickBot="1" x14ac:dyDescent="0.3">
      <c r="A1" s="68" t="s">
        <v>57</v>
      </c>
      <c r="B1" s="67" t="s">
        <v>56</v>
      </c>
      <c r="C1" s="66"/>
      <c r="D1" s="65"/>
      <c r="E1" s="65"/>
    </row>
    <row r="2" spans="1:247" ht="15.75" thickBot="1" x14ac:dyDescent="0.3">
      <c r="A2" s="46" t="s">
        <v>55</v>
      </c>
      <c r="B2" s="39"/>
      <c r="C2" s="38" t="s">
        <v>54</v>
      </c>
      <c r="D2" s="64"/>
      <c r="E2" s="63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  <c r="CU2" s="58"/>
      <c r="CV2" s="58"/>
      <c r="CW2" s="58"/>
      <c r="CX2" s="58"/>
      <c r="CY2" s="58"/>
      <c r="CZ2" s="58"/>
      <c r="DA2" s="58"/>
      <c r="DB2" s="58"/>
      <c r="DC2" s="58"/>
      <c r="DD2" s="58"/>
      <c r="DE2" s="58"/>
      <c r="DF2" s="58"/>
      <c r="DG2" s="58"/>
      <c r="DH2" s="58"/>
      <c r="DI2" s="58"/>
      <c r="DJ2" s="58"/>
      <c r="DK2" s="58"/>
      <c r="DL2" s="58"/>
      <c r="DM2" s="58"/>
      <c r="DN2" s="58"/>
      <c r="DO2" s="58"/>
      <c r="DP2" s="58"/>
      <c r="DQ2" s="58"/>
      <c r="DR2" s="58"/>
      <c r="DS2" s="58"/>
      <c r="DT2" s="58"/>
      <c r="DU2" s="58"/>
      <c r="DV2" s="58"/>
      <c r="DW2" s="58"/>
      <c r="DX2" s="58"/>
      <c r="DY2" s="58"/>
      <c r="DZ2" s="58"/>
      <c r="EA2" s="58"/>
      <c r="EB2" s="58"/>
      <c r="EC2" s="58"/>
      <c r="ED2" s="58"/>
      <c r="EE2" s="58"/>
      <c r="EF2" s="58"/>
      <c r="EG2" s="58"/>
      <c r="EH2" s="58"/>
      <c r="EI2" s="58"/>
      <c r="EJ2" s="58"/>
      <c r="EK2" s="58"/>
      <c r="EL2" s="58"/>
      <c r="EM2" s="58"/>
      <c r="EN2" s="58"/>
      <c r="EO2" s="58"/>
      <c r="EP2" s="58"/>
      <c r="EQ2" s="58"/>
      <c r="ER2" s="58"/>
      <c r="ES2" s="58"/>
      <c r="ET2" s="58"/>
      <c r="EU2" s="58"/>
      <c r="EV2" s="58"/>
      <c r="EW2" s="58"/>
      <c r="EX2" s="58"/>
      <c r="EY2" s="58"/>
      <c r="EZ2" s="58"/>
      <c r="FA2" s="58"/>
      <c r="FB2" s="58"/>
      <c r="FC2" s="58"/>
      <c r="FD2" s="58"/>
      <c r="FE2" s="58"/>
      <c r="FF2" s="58"/>
      <c r="FG2" s="58"/>
      <c r="FH2" s="58"/>
      <c r="FI2" s="58"/>
      <c r="FJ2" s="58"/>
      <c r="FK2" s="58"/>
      <c r="FL2" s="58"/>
      <c r="FM2" s="58"/>
      <c r="FN2" s="58"/>
      <c r="FO2" s="58"/>
      <c r="FP2" s="58"/>
      <c r="FQ2" s="58"/>
      <c r="FR2" s="58"/>
      <c r="FS2" s="58"/>
      <c r="FT2" s="58"/>
      <c r="FU2" s="58"/>
      <c r="FV2" s="58"/>
      <c r="FW2" s="58"/>
      <c r="FX2" s="58"/>
      <c r="FY2" s="58"/>
      <c r="FZ2" s="58"/>
      <c r="GA2" s="58"/>
      <c r="GB2" s="58"/>
      <c r="GC2" s="58"/>
      <c r="GD2" s="58"/>
      <c r="GE2" s="58"/>
      <c r="GF2" s="58"/>
      <c r="GG2" s="58"/>
      <c r="GH2" s="58"/>
      <c r="GI2" s="58"/>
      <c r="GJ2" s="58"/>
      <c r="GK2" s="58"/>
      <c r="GL2" s="58"/>
      <c r="GM2" s="58"/>
      <c r="GN2" s="58"/>
      <c r="GO2" s="58"/>
      <c r="GP2" s="58"/>
      <c r="GQ2" s="58"/>
      <c r="GR2" s="58"/>
      <c r="GS2" s="58"/>
      <c r="GT2" s="58"/>
      <c r="GU2" s="58"/>
      <c r="GV2" s="58"/>
      <c r="GW2" s="58"/>
      <c r="GX2" s="58"/>
      <c r="GY2" s="58"/>
      <c r="GZ2" s="58"/>
      <c r="HA2" s="58"/>
      <c r="HB2" s="58"/>
      <c r="HC2" s="58"/>
      <c r="HD2" s="58"/>
      <c r="HE2" s="58"/>
      <c r="HF2" s="58"/>
      <c r="HG2" s="58"/>
      <c r="HH2" s="58"/>
      <c r="HI2" s="58"/>
      <c r="HJ2" s="58"/>
      <c r="HK2" s="58"/>
      <c r="HL2" s="58"/>
      <c r="HM2" s="58"/>
      <c r="HN2" s="58"/>
      <c r="HO2" s="58"/>
      <c r="HP2" s="58"/>
      <c r="HQ2" s="58"/>
      <c r="HR2" s="58"/>
      <c r="HS2" s="58"/>
      <c r="HT2" s="58"/>
      <c r="HU2" s="58"/>
      <c r="HV2" s="58"/>
      <c r="HW2" s="58"/>
      <c r="HX2" s="58"/>
      <c r="HY2" s="58"/>
      <c r="HZ2" s="58"/>
      <c r="IA2" s="58"/>
      <c r="IB2" s="58"/>
      <c r="IC2" s="58"/>
      <c r="ID2" s="58"/>
      <c r="IE2" s="58"/>
      <c r="IF2" s="58"/>
      <c r="IG2" s="58"/>
      <c r="IH2" s="58"/>
      <c r="II2" s="58"/>
      <c r="IJ2" s="58"/>
      <c r="IK2" s="58"/>
      <c r="IL2" s="58"/>
      <c r="IM2" s="58"/>
    </row>
    <row r="3" spans="1:247" ht="19.5" thickBot="1" x14ac:dyDescent="0.3">
      <c r="A3" s="62"/>
      <c r="B3" s="61"/>
      <c r="C3" s="60">
        <v>100</v>
      </c>
      <c r="D3" s="59">
        <f>IF(D4="-","-",D4+D11)</f>
        <v>91.75</v>
      </c>
      <c r="E3" s="59">
        <f>IF(E4="-","-",E4+E11)</f>
        <v>88</v>
      </c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1:247" ht="15" x14ac:dyDescent="0.25">
      <c r="A4" s="46" t="s">
        <v>53</v>
      </c>
      <c r="B4" s="39" t="s">
        <v>52</v>
      </c>
      <c r="C4" s="57">
        <v>70</v>
      </c>
      <c r="D4" s="44">
        <f>IF(C5=0,"-",D6*C4/C5)</f>
        <v>70</v>
      </c>
      <c r="E4" s="44">
        <f>IF(C5=0,"-",E6*C4/C5)</f>
        <v>58</v>
      </c>
    </row>
    <row r="5" spans="1:247" ht="15.75" thickBot="1" x14ac:dyDescent="0.3">
      <c r="A5" s="56"/>
      <c r="B5" s="56" t="s">
        <v>51</v>
      </c>
      <c r="C5" s="55">
        <f>MAX(D6:E6)</f>
        <v>70</v>
      </c>
      <c r="D5" s="54"/>
      <c r="E5" s="54"/>
    </row>
    <row r="6" spans="1:247" ht="15" x14ac:dyDescent="0.25">
      <c r="A6" s="53"/>
      <c r="B6" s="33" t="s">
        <v>50</v>
      </c>
      <c r="C6" s="52">
        <f>SUM(C7:C10)</f>
        <v>70</v>
      </c>
      <c r="D6" s="51">
        <f>SUM(D7:D10)</f>
        <v>70</v>
      </c>
      <c r="E6" s="51">
        <f>SUM(E7:E10)</f>
        <v>58</v>
      </c>
    </row>
    <row r="7" spans="1:247" ht="15" x14ac:dyDescent="0.25">
      <c r="A7" s="49" t="s">
        <v>49</v>
      </c>
      <c r="B7" s="48">
        <f>C7*C$13/C$4</f>
        <v>771428.57142857148</v>
      </c>
      <c r="C7" s="34">
        <v>45</v>
      </c>
      <c r="D7" s="47">
        <v>70</v>
      </c>
      <c r="E7" s="47">
        <v>58</v>
      </c>
    </row>
    <row r="8" spans="1:247" ht="15" x14ac:dyDescent="0.25">
      <c r="A8" s="49" t="s">
        <v>48</v>
      </c>
      <c r="B8" s="48">
        <f>C8*C$13/C$4</f>
        <v>171428.57142857142</v>
      </c>
      <c r="C8" s="34">
        <v>10</v>
      </c>
      <c r="D8" s="47"/>
      <c r="E8" s="47"/>
    </row>
    <row r="9" spans="1:247" ht="15" x14ac:dyDescent="0.25">
      <c r="A9" s="49" t="s">
        <v>47</v>
      </c>
      <c r="B9" s="48">
        <f>C9*C$13/C$4</f>
        <v>171428.57142857142</v>
      </c>
      <c r="C9" s="34">
        <v>10</v>
      </c>
      <c r="D9" s="47"/>
      <c r="E9" s="47"/>
      <c r="F9" s="50"/>
    </row>
    <row r="10" spans="1:247" ht="15.75" thickBot="1" x14ac:dyDescent="0.3">
      <c r="A10" s="49" t="s">
        <v>46</v>
      </c>
      <c r="B10" s="48">
        <f>C10*C$13/C$4</f>
        <v>85714.28571428571</v>
      </c>
      <c r="C10" s="34">
        <v>5</v>
      </c>
      <c r="D10" s="47"/>
      <c r="E10" s="47"/>
    </row>
    <row r="11" spans="1:247" ht="15.75" thickBot="1" x14ac:dyDescent="0.3">
      <c r="A11" s="46" t="s">
        <v>45</v>
      </c>
      <c r="B11" s="39" t="s">
        <v>44</v>
      </c>
      <c r="C11" s="45">
        <f>C3-C4</f>
        <v>30</v>
      </c>
      <c r="D11" s="44">
        <f>-(C11/C13)*D13+C11*(1+(C12/C13))</f>
        <v>21.75</v>
      </c>
      <c r="E11" s="44">
        <f>-(C11/C13)*E13+C11*(1+(C12/C13))</f>
        <v>30</v>
      </c>
    </row>
    <row r="12" spans="1:247" ht="15" x14ac:dyDescent="0.25">
      <c r="A12" s="33"/>
      <c r="B12" s="33" t="s">
        <v>43</v>
      </c>
      <c r="C12" s="31">
        <f>MIN(D13:E13)</f>
        <v>870000</v>
      </c>
      <c r="D12" s="34"/>
      <c r="E12" s="34"/>
    </row>
    <row r="13" spans="1:247" ht="15" x14ac:dyDescent="0.25">
      <c r="A13" s="33"/>
      <c r="B13" s="33" t="s">
        <v>42</v>
      </c>
      <c r="C13" s="31">
        <f>MAX(D13:E13)</f>
        <v>1200000</v>
      </c>
      <c r="D13" s="43">
        <f>SUM(D14:D16)</f>
        <v>1200000</v>
      </c>
      <c r="E13" s="43">
        <f>SUM(E14:E16)</f>
        <v>870000</v>
      </c>
    </row>
    <row r="14" spans="1:247" ht="15" x14ac:dyDescent="0.25">
      <c r="A14" s="33" t="s">
        <v>41</v>
      </c>
      <c r="B14" s="33"/>
      <c r="C14" s="34"/>
      <c r="D14" s="42"/>
      <c r="E14" s="41"/>
    </row>
    <row r="15" spans="1:247" ht="15" x14ac:dyDescent="0.25">
      <c r="A15" s="33" t="s">
        <v>40</v>
      </c>
      <c r="B15" s="33"/>
      <c r="C15" s="34"/>
      <c r="D15" s="41">
        <v>830000</v>
      </c>
      <c r="E15" s="41">
        <v>500000</v>
      </c>
    </row>
    <row r="16" spans="1:247" ht="15.75" thickBot="1" x14ac:dyDescent="0.3">
      <c r="A16" s="33" t="s">
        <v>39</v>
      </c>
      <c r="B16" s="33"/>
      <c r="C16" s="34"/>
      <c r="D16" s="40">
        <v>370000</v>
      </c>
      <c r="E16" s="40">
        <v>370000</v>
      </c>
    </row>
    <row r="17" spans="1:15" ht="15" x14ac:dyDescent="0.25">
      <c r="A17" s="39"/>
      <c r="B17" s="39"/>
      <c r="C17" s="38"/>
      <c r="D17" s="37"/>
      <c r="E17" s="37"/>
    </row>
    <row r="18" spans="1:15" ht="15" x14ac:dyDescent="0.25">
      <c r="A18" s="33"/>
      <c r="B18" s="33" t="s">
        <v>38</v>
      </c>
      <c r="C18" s="36">
        <v>0.01</v>
      </c>
      <c r="D18" s="35">
        <f>D13*$C18</f>
        <v>12000</v>
      </c>
      <c r="E18" s="35">
        <f>E13*$C18</f>
        <v>8700</v>
      </c>
    </row>
    <row r="19" spans="1:15" ht="15" x14ac:dyDescent="0.25">
      <c r="A19" s="33"/>
      <c r="B19" s="33" t="s">
        <v>37</v>
      </c>
      <c r="C19" s="34"/>
      <c r="D19" s="31">
        <f>D14+D18*7</f>
        <v>84000</v>
      </c>
      <c r="E19" s="31">
        <f>E14+E18*7</f>
        <v>60900</v>
      </c>
    </row>
    <row r="20" spans="1:15" ht="15.75" thickBot="1" x14ac:dyDescent="0.3">
      <c r="A20" s="33"/>
      <c r="B20" s="33" t="s">
        <v>36</v>
      </c>
      <c r="C20" s="32"/>
      <c r="D20" s="31">
        <f>D19/8</f>
        <v>10500</v>
      </c>
      <c r="E20" s="31">
        <f>E19/8</f>
        <v>7612.5</v>
      </c>
    </row>
    <row r="21" spans="1:15" ht="15" x14ac:dyDescent="0.25">
      <c r="A21" s="30" t="s">
        <v>35</v>
      </c>
      <c r="B21" s="29"/>
      <c r="C21" s="28" t="s">
        <v>33</v>
      </c>
      <c r="D21" s="27">
        <f>MAX(D20:E20)-D20</f>
        <v>0</v>
      </c>
      <c r="E21" s="27">
        <f>-(MAX(D20:E20)-E20)</f>
        <v>-2887.5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ht="15" x14ac:dyDescent="0.25">
      <c r="A22" s="26" t="s">
        <v>34</v>
      </c>
      <c r="B22" s="25"/>
      <c r="C22" s="24" t="s">
        <v>33</v>
      </c>
      <c r="D22" s="23">
        <f>MAX(D19:E19)-D19</f>
        <v>0</v>
      </c>
      <c r="E22" s="23">
        <f>-(MAX(D19:E19)-E19)</f>
        <v>-23100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9" spans="1:15" ht="15" x14ac:dyDescent="0.25"/>
    <row r="30" spans="1:15" ht="15" x14ac:dyDescent="0.25"/>
    <row r="31" spans="1:15" ht="15" x14ac:dyDescent="0.25"/>
    <row r="32" spans="1:15" ht="15" x14ac:dyDescent="0.25"/>
  </sheetData>
  <sheetProtection selectLockedCells="1" selectUnlockedCells="1"/>
  <pageMargins left="0.7" right="0.7" top="0.75" bottom="0.75" header="0.51180555555555551" footer="0.51180555555555551"/>
  <pageSetup paperSize="9" firstPageNumber="0" orientation="landscape" r:id="rId1"/>
  <headerFooter alignWithMargins="0"/>
  <rowBreaks count="1" manualBreakCount="1">
    <brk id="28" max="6" man="1"/>
  </rowBreaks>
  <colBreaks count="1" manualBreakCount="1">
    <brk id="5" max="3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7"/>
  <sheetViews>
    <sheetView view="pageBreakPreview" zoomScale="110" zoomScaleNormal="100" zoomScaleSheetLayoutView="110" workbookViewId="0">
      <pane ySplit="1" topLeftCell="A2" activePane="bottomLeft" state="frozen"/>
      <selection activeCell="B1" sqref="B1"/>
      <selection pane="bottomLeft" activeCell="M21" sqref="M21"/>
    </sheetView>
  </sheetViews>
  <sheetFormatPr defaultRowHeight="15" x14ac:dyDescent="0.25"/>
  <cols>
    <col min="1" max="1" width="10" bestFit="1" customWidth="1"/>
    <col min="2" max="2" width="21.140625" bestFit="1" customWidth="1"/>
    <col min="3" max="3" width="32.5703125" customWidth="1"/>
    <col min="4" max="4" width="6.28515625" bestFit="1" customWidth="1"/>
    <col min="5" max="5" width="8" style="92" customWidth="1"/>
    <col min="6" max="6" width="11.28515625" customWidth="1"/>
    <col min="7" max="7" width="10.140625" customWidth="1"/>
    <col min="8" max="12" width="8" style="92" customWidth="1"/>
    <col min="13" max="13" width="12.140625" bestFit="1" customWidth="1"/>
  </cols>
  <sheetData>
    <row r="1" spans="1:13" ht="15.75" thickBot="1" x14ac:dyDescent="0.3">
      <c r="A1" s="93"/>
      <c r="B1" s="93"/>
      <c r="C1" s="93"/>
      <c r="D1" s="93"/>
      <c r="E1" s="91">
        <f>SUM(E3:E17)</f>
        <v>70</v>
      </c>
      <c r="F1" s="93"/>
      <c r="G1" s="93"/>
      <c r="H1" s="93"/>
      <c r="I1" s="93" t="s">
        <v>2</v>
      </c>
      <c r="J1" s="93"/>
      <c r="K1" s="93"/>
      <c r="L1" s="101">
        <f>SUM(L3:L17)</f>
        <v>70</v>
      </c>
      <c r="M1">
        <v>1200000</v>
      </c>
    </row>
    <row r="2" spans="1:13" ht="30.75" thickBot="1" x14ac:dyDescent="0.3">
      <c r="A2" s="94" t="s">
        <v>132</v>
      </c>
      <c r="B2" s="95" t="s">
        <v>129</v>
      </c>
      <c r="C2" s="95" t="s">
        <v>1</v>
      </c>
      <c r="D2" s="95" t="s">
        <v>134</v>
      </c>
      <c r="E2" s="97" t="s">
        <v>20</v>
      </c>
      <c r="F2" s="96" t="s">
        <v>124</v>
      </c>
      <c r="G2" s="96"/>
      <c r="H2" s="97" t="s">
        <v>127</v>
      </c>
      <c r="I2" s="97" t="s">
        <v>19</v>
      </c>
      <c r="J2" s="97" t="s">
        <v>3</v>
      </c>
      <c r="K2" s="97" t="s">
        <v>128</v>
      </c>
      <c r="L2" s="97" t="s">
        <v>18</v>
      </c>
      <c r="M2" s="103" t="s">
        <v>137</v>
      </c>
    </row>
    <row r="3" spans="1:13" ht="15.75" thickBot="1" x14ac:dyDescent="0.3">
      <c r="A3" s="104" t="s">
        <v>4</v>
      </c>
      <c r="B3" s="105" t="s">
        <v>130</v>
      </c>
      <c r="C3" s="105" t="s">
        <v>119</v>
      </c>
      <c r="D3" s="105">
        <v>3.1</v>
      </c>
      <c r="E3" s="106">
        <v>6</v>
      </c>
      <c r="F3" s="93" t="s">
        <v>125</v>
      </c>
      <c r="G3" s="93" t="s">
        <v>126</v>
      </c>
      <c r="H3" s="91">
        <v>0</v>
      </c>
      <c r="I3" s="91">
        <v>1</v>
      </c>
      <c r="J3" s="102">
        <v>1</v>
      </c>
      <c r="K3" s="102">
        <v>1</v>
      </c>
      <c r="L3" s="101">
        <f>IF(J3&lt;=H3,0,IF(J3&gt;I3,E3,(J3-H3)*(E3/(K3-H3))))</f>
        <v>6</v>
      </c>
      <c r="M3">
        <f>M$1/70*L3</f>
        <v>102857.14285714284</v>
      </c>
    </row>
    <row r="4" spans="1:13" ht="15.75" thickBot="1" x14ac:dyDescent="0.3">
      <c r="A4" s="104" t="s">
        <v>5</v>
      </c>
      <c r="B4" s="105" t="s">
        <v>130</v>
      </c>
      <c r="C4" s="105" t="s">
        <v>102</v>
      </c>
      <c r="D4" s="105">
        <v>3.2</v>
      </c>
      <c r="E4" s="106">
        <v>6</v>
      </c>
      <c r="F4" s="93" t="s">
        <v>125</v>
      </c>
      <c r="G4" s="93" t="s">
        <v>126</v>
      </c>
      <c r="H4" s="91">
        <v>0</v>
      </c>
      <c r="I4" s="91">
        <v>1</v>
      </c>
      <c r="J4" s="102">
        <v>1</v>
      </c>
      <c r="K4" s="102">
        <v>1</v>
      </c>
      <c r="L4" s="101">
        <f>IF(J4&lt;=H4,0,IF(J4&gt;I4,E4,(J4-H4)*(E4/(K4-H4))))</f>
        <v>6</v>
      </c>
      <c r="M4">
        <f t="shared" ref="M4:M17" si="0">M$1/70*L4</f>
        <v>102857.14285714284</v>
      </c>
    </row>
    <row r="5" spans="1:13" ht="15.75" thickBot="1" x14ac:dyDescent="0.3">
      <c r="A5" s="104" t="s">
        <v>6</v>
      </c>
      <c r="B5" s="105" t="s">
        <v>130</v>
      </c>
      <c r="C5" s="105" t="s">
        <v>120</v>
      </c>
      <c r="D5" s="105">
        <v>3.3</v>
      </c>
      <c r="E5" s="106">
        <v>6</v>
      </c>
      <c r="F5" s="93" t="s">
        <v>125</v>
      </c>
      <c r="G5" s="93" t="s">
        <v>126</v>
      </c>
      <c r="H5" s="91">
        <v>0</v>
      </c>
      <c r="I5" s="91">
        <v>1</v>
      </c>
      <c r="J5" s="102">
        <v>1</v>
      </c>
      <c r="K5" s="102">
        <v>1</v>
      </c>
      <c r="L5" s="101">
        <f>IF(J5&lt;=H5,0,IF(J5&gt;I5,E5,(J5-H5)*(E5/(K5-H5))))</f>
        <v>6</v>
      </c>
      <c r="M5">
        <f t="shared" si="0"/>
        <v>102857.14285714284</v>
      </c>
    </row>
    <row r="6" spans="1:13" ht="15.75" thickBot="1" x14ac:dyDescent="0.3">
      <c r="A6" s="104" t="s">
        <v>7</v>
      </c>
      <c r="B6" s="105" t="s">
        <v>130</v>
      </c>
      <c r="C6" s="105" t="s">
        <v>101</v>
      </c>
      <c r="D6" s="105">
        <v>3.4</v>
      </c>
      <c r="E6" s="106">
        <v>6</v>
      </c>
      <c r="F6" s="93" t="s">
        <v>125</v>
      </c>
      <c r="G6" s="93" t="s">
        <v>126</v>
      </c>
      <c r="H6" s="91">
        <v>0</v>
      </c>
      <c r="I6" s="91">
        <v>1</v>
      </c>
      <c r="J6" s="102">
        <v>1</v>
      </c>
      <c r="K6" s="102">
        <v>1</v>
      </c>
      <c r="L6" s="101">
        <f>IF(J6&lt;=H6,0,IF(J6&gt;I6,E6,(J6-H6)*(E6/(K6-H6))))</f>
        <v>6</v>
      </c>
      <c r="M6">
        <f t="shared" si="0"/>
        <v>102857.14285714284</v>
      </c>
    </row>
    <row r="7" spans="1:13" ht="15.75" thickBot="1" x14ac:dyDescent="0.3">
      <c r="A7" s="104" t="s">
        <v>8</v>
      </c>
      <c r="B7" s="105" t="s">
        <v>130</v>
      </c>
      <c r="C7" s="105" t="s">
        <v>123</v>
      </c>
      <c r="D7" s="105">
        <v>3.5</v>
      </c>
      <c r="E7" s="106">
        <v>5</v>
      </c>
      <c r="F7" s="93" t="s">
        <v>125</v>
      </c>
      <c r="G7" s="93" t="s">
        <v>126</v>
      </c>
      <c r="H7" s="91">
        <v>0</v>
      </c>
      <c r="I7" s="91">
        <v>1</v>
      </c>
      <c r="J7" s="102">
        <v>1</v>
      </c>
      <c r="K7" s="102">
        <v>1</v>
      </c>
      <c r="L7" s="101">
        <f>IF(J7&lt;=H7,0,IF(J7&gt;I7,E7,(J7-H7)*(E7/(K7-H7))))</f>
        <v>5</v>
      </c>
      <c r="M7">
        <f t="shared" si="0"/>
        <v>85714.28571428571</v>
      </c>
    </row>
    <row r="8" spans="1:13" ht="15.75" thickBot="1" x14ac:dyDescent="0.3">
      <c r="A8" s="104" t="s">
        <v>9</v>
      </c>
      <c r="B8" s="105" t="s">
        <v>130</v>
      </c>
      <c r="C8" s="105" t="s">
        <v>121</v>
      </c>
      <c r="D8" s="105">
        <v>3.6</v>
      </c>
      <c r="E8" s="106">
        <v>6</v>
      </c>
      <c r="F8" s="93" t="s">
        <v>125</v>
      </c>
      <c r="G8" s="93" t="s">
        <v>126</v>
      </c>
      <c r="H8" s="91">
        <v>0</v>
      </c>
      <c r="I8" s="91">
        <v>1</v>
      </c>
      <c r="J8" s="102">
        <v>1</v>
      </c>
      <c r="K8" s="102">
        <v>1</v>
      </c>
      <c r="L8" s="101">
        <f>IF(J8&lt;=H8,0,IF(J8&gt;I8,E8,(J8-H8)*(E8/(K8-H8))))</f>
        <v>6</v>
      </c>
      <c r="M8">
        <f t="shared" si="0"/>
        <v>102857.14285714284</v>
      </c>
    </row>
    <row r="9" spans="1:13" ht="15.75" thickBot="1" x14ac:dyDescent="0.3">
      <c r="A9" s="104" t="s">
        <v>10</v>
      </c>
      <c r="B9" s="105" t="s">
        <v>130</v>
      </c>
      <c r="C9" s="105" t="s">
        <v>39</v>
      </c>
      <c r="D9" s="105">
        <v>3.7</v>
      </c>
      <c r="E9" s="106">
        <v>2</v>
      </c>
      <c r="F9" s="93" t="s">
        <v>125</v>
      </c>
      <c r="G9" s="93" t="s">
        <v>126</v>
      </c>
      <c r="H9" s="91">
        <v>0</v>
      </c>
      <c r="I9" s="91">
        <v>1</v>
      </c>
      <c r="J9" s="102">
        <v>1</v>
      </c>
      <c r="K9" s="102">
        <v>1</v>
      </c>
      <c r="L9" s="101">
        <f>IF(J9&lt;=H9,0,IF(J9&gt;I9,E9,(J9-H9)*(E9/(K9-H9))))</f>
        <v>2</v>
      </c>
      <c r="M9">
        <f t="shared" si="0"/>
        <v>34285.714285714283</v>
      </c>
    </row>
    <row r="10" spans="1:13" ht="15.75" thickBot="1" x14ac:dyDescent="0.3">
      <c r="A10" s="104" t="s">
        <v>11</v>
      </c>
      <c r="B10" s="105" t="s">
        <v>130</v>
      </c>
      <c r="C10" s="105" t="s">
        <v>122</v>
      </c>
      <c r="D10" s="105">
        <v>3.8</v>
      </c>
      <c r="E10" s="106">
        <v>6</v>
      </c>
      <c r="F10" s="93" t="s">
        <v>125</v>
      </c>
      <c r="G10" s="93" t="s">
        <v>126</v>
      </c>
      <c r="H10" s="91">
        <v>0</v>
      </c>
      <c r="I10" s="91">
        <v>1</v>
      </c>
      <c r="J10" s="102">
        <v>1</v>
      </c>
      <c r="K10" s="102">
        <v>1</v>
      </c>
      <c r="L10" s="101">
        <f>IF(J10&lt;=H10,0,IF(J10&gt;I10,E10,(J10-H10)*(E10/(K10-H10))))</f>
        <v>6</v>
      </c>
      <c r="M10">
        <f t="shared" si="0"/>
        <v>102857.14285714284</v>
      </c>
    </row>
    <row r="11" spans="1:13" ht="15.75" thickBot="1" x14ac:dyDescent="0.3">
      <c r="A11" s="104" t="s">
        <v>12</v>
      </c>
      <c r="B11" s="105" t="s">
        <v>131</v>
      </c>
      <c r="C11" s="105" t="s">
        <v>114</v>
      </c>
      <c r="D11" s="105">
        <v>4</v>
      </c>
      <c r="E11" s="106">
        <v>2</v>
      </c>
      <c r="F11" s="93" t="s">
        <v>125</v>
      </c>
      <c r="G11" s="93" t="s">
        <v>126</v>
      </c>
      <c r="H11" s="91">
        <v>0</v>
      </c>
      <c r="I11" s="91">
        <v>1</v>
      </c>
      <c r="J11" s="102">
        <v>1</v>
      </c>
      <c r="K11" s="102">
        <v>1</v>
      </c>
      <c r="L11" s="101">
        <f>IF(J11&lt;=H11,0,IF(J11&gt;I11,E11,(J11-H11)*(E11/(K11-H11))))</f>
        <v>2</v>
      </c>
      <c r="M11">
        <f t="shared" si="0"/>
        <v>34285.714285714283</v>
      </c>
    </row>
    <row r="12" spans="1:13" ht="15.75" thickBot="1" x14ac:dyDescent="0.3">
      <c r="A12" s="104" t="s">
        <v>13</v>
      </c>
      <c r="B12" s="105" t="s">
        <v>131</v>
      </c>
      <c r="C12" s="105" t="s">
        <v>115</v>
      </c>
      <c r="D12" s="105">
        <v>4</v>
      </c>
      <c r="E12" s="106">
        <v>10</v>
      </c>
      <c r="F12" s="93" t="s">
        <v>125</v>
      </c>
      <c r="G12" s="93" t="s">
        <v>126</v>
      </c>
      <c r="H12" s="91">
        <v>0</v>
      </c>
      <c r="I12" s="91">
        <v>1</v>
      </c>
      <c r="J12" s="102">
        <v>1</v>
      </c>
      <c r="K12" s="102">
        <v>1</v>
      </c>
      <c r="L12" s="101">
        <f>IF(J12&lt;=H12,0,IF(J12&gt;I12,E12,(J12-H12)*(E12/(K12-H12))))</f>
        <v>10</v>
      </c>
      <c r="M12">
        <f t="shared" si="0"/>
        <v>171428.57142857142</v>
      </c>
    </row>
    <row r="13" spans="1:13" ht="15.75" thickBot="1" x14ac:dyDescent="0.3">
      <c r="A13" s="104" t="s">
        <v>14</v>
      </c>
      <c r="B13" s="105" t="s">
        <v>131</v>
      </c>
      <c r="C13" s="105" t="s">
        <v>116</v>
      </c>
      <c r="D13" s="105">
        <v>4</v>
      </c>
      <c r="E13" s="106">
        <v>6</v>
      </c>
      <c r="F13" s="93" t="s">
        <v>125</v>
      </c>
      <c r="G13" s="93" t="s">
        <v>126</v>
      </c>
      <c r="H13" s="91">
        <v>0</v>
      </c>
      <c r="I13" s="91">
        <v>1</v>
      </c>
      <c r="J13" s="102">
        <v>1</v>
      </c>
      <c r="K13" s="102">
        <v>1</v>
      </c>
      <c r="L13" s="101">
        <f>IF(J13&lt;=H13,0,IF(J13&gt;I13,E13,(J13-H13)*(E13/(K13-H13))))</f>
        <v>6</v>
      </c>
      <c r="M13">
        <f t="shared" si="0"/>
        <v>102857.14285714284</v>
      </c>
    </row>
    <row r="14" spans="1:13" ht="15.75" thickBot="1" x14ac:dyDescent="0.3">
      <c r="A14" s="104" t="s">
        <v>15</v>
      </c>
      <c r="B14" s="105" t="s">
        <v>131</v>
      </c>
      <c r="C14" s="105" t="s">
        <v>117</v>
      </c>
      <c r="D14" s="105">
        <v>4</v>
      </c>
      <c r="E14" s="106">
        <v>2</v>
      </c>
      <c r="F14" s="93" t="s">
        <v>125</v>
      </c>
      <c r="G14" s="93" t="s">
        <v>126</v>
      </c>
      <c r="H14" s="91">
        <v>0</v>
      </c>
      <c r="I14" s="91">
        <v>1</v>
      </c>
      <c r="J14" s="102">
        <v>1</v>
      </c>
      <c r="K14" s="102">
        <v>1</v>
      </c>
      <c r="L14" s="101">
        <f>IF(J14&lt;=H14,0,IF(J14&gt;I14,E14,(J14-H14)*(E14/(K14-H14))))</f>
        <v>2</v>
      </c>
      <c r="M14">
        <f t="shared" si="0"/>
        <v>34285.714285714283</v>
      </c>
    </row>
    <row r="15" spans="1:13" ht="15.75" thickBot="1" x14ac:dyDescent="0.3">
      <c r="A15" s="104" t="s">
        <v>16</v>
      </c>
      <c r="B15" s="105" t="s">
        <v>131</v>
      </c>
      <c r="C15" s="105" t="s">
        <v>118</v>
      </c>
      <c r="D15" s="105">
        <v>4</v>
      </c>
      <c r="E15" s="106">
        <v>1</v>
      </c>
      <c r="F15" s="93" t="s">
        <v>125</v>
      </c>
      <c r="G15" s="93" t="s">
        <v>126</v>
      </c>
      <c r="H15" s="91">
        <v>0</v>
      </c>
      <c r="I15" s="91">
        <v>1</v>
      </c>
      <c r="J15" s="102">
        <v>1</v>
      </c>
      <c r="K15" s="102">
        <v>1</v>
      </c>
      <c r="L15" s="101">
        <f>IF(J15&lt;=H15,0,IF(J15&gt;I15,E15,(J15-H15)*(E15/(K15-H15))))</f>
        <v>1</v>
      </c>
      <c r="M15">
        <f t="shared" si="0"/>
        <v>17142.857142857141</v>
      </c>
    </row>
    <row r="16" spans="1:13" ht="15.75" thickBot="1" x14ac:dyDescent="0.3">
      <c r="A16" s="104" t="s">
        <v>17</v>
      </c>
      <c r="B16" s="105" t="s">
        <v>38</v>
      </c>
      <c r="C16" s="105" t="s">
        <v>135</v>
      </c>
      <c r="D16" s="105">
        <v>5</v>
      </c>
      <c r="E16" s="106">
        <v>3</v>
      </c>
      <c r="F16" s="93" t="s">
        <v>125</v>
      </c>
      <c r="G16" s="93" t="s">
        <v>126</v>
      </c>
      <c r="H16" s="91">
        <v>0</v>
      </c>
      <c r="I16" s="91">
        <v>1</v>
      </c>
      <c r="J16" s="102">
        <v>1</v>
      </c>
      <c r="K16" s="102">
        <v>1</v>
      </c>
      <c r="L16" s="101">
        <f>IF(J16&lt;=H16,0,IF(J16&gt;I16,E16,(J16-H16)*(E16/(K16-H16))))</f>
        <v>3</v>
      </c>
      <c r="M16">
        <f t="shared" si="0"/>
        <v>51428.57142857142</v>
      </c>
    </row>
    <row r="17" spans="1:13" ht="15.75" thickBot="1" x14ac:dyDescent="0.3">
      <c r="A17" s="104" t="s">
        <v>136</v>
      </c>
      <c r="B17" s="105" t="s">
        <v>46</v>
      </c>
      <c r="C17" s="105" t="s">
        <v>46</v>
      </c>
      <c r="D17" s="105">
        <v>6</v>
      </c>
      <c r="E17" s="106">
        <v>3</v>
      </c>
      <c r="F17" s="93" t="s">
        <v>125</v>
      </c>
      <c r="G17" s="93" t="s">
        <v>126</v>
      </c>
      <c r="H17" s="91">
        <v>0</v>
      </c>
      <c r="I17" s="91">
        <v>1</v>
      </c>
      <c r="J17" s="102">
        <v>1</v>
      </c>
      <c r="K17" s="102">
        <v>1</v>
      </c>
      <c r="L17" s="101">
        <f>IF(J17&lt;=H17,0,IF(J17&gt;I17,E17,(J17-H17)*(E17/(K17-H17))))</f>
        <v>3</v>
      </c>
      <c r="M17">
        <f t="shared" si="0"/>
        <v>51428.57142857142</v>
      </c>
    </row>
  </sheetData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Gantt</vt:lpstr>
      <vt:lpstr>QE</vt:lpstr>
      <vt:lpstr>Simulazione Punti_V01</vt:lpstr>
      <vt:lpstr>PQ Demo</vt:lpstr>
      <vt:lpstr>'Simulazione Punti_V01'!___xlnm_Print_Area</vt:lpstr>
      <vt:lpstr>'PQ Demo'!_Toc8312860</vt:lpstr>
      <vt:lpstr>Gantt!Area_stampa</vt:lpstr>
      <vt:lpstr>'Simulazione Punti_V01'!Area_stampa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crifoi</dc:creator>
  <cp:lastModifiedBy>SR</cp:lastModifiedBy>
  <cp:lastPrinted>2018-11-22T17:01:16Z</cp:lastPrinted>
  <dcterms:created xsi:type="dcterms:W3CDTF">2018-10-10T14:55:59Z</dcterms:created>
  <dcterms:modified xsi:type="dcterms:W3CDTF">2019-05-15T11:57:54Z</dcterms:modified>
</cp:coreProperties>
</file>